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rioYovkov\Documents\HSS\Marketing HCSS 2025\2025 Cost Estimator\"/>
    </mc:Choice>
  </mc:AlternateContent>
  <xr:revisionPtr revIDLastSave="0" documentId="13_ncr:1_{A0AC95B0-D735-4680-831B-CC11CFB568E4}" xr6:coauthVersionLast="47" xr6:coauthVersionMax="47" xr10:uidLastSave="{00000000-0000-0000-0000-000000000000}"/>
  <bookViews>
    <workbookView xWindow="-108" yWindow="-108" windowWidth="23256" windowHeight="12456" activeTab="2" xr2:uid="{00000000-000D-0000-FFFF-FFFF00000000}"/>
  </bookViews>
  <sheets>
    <sheet name="1-Day Strike Estimate" sheetId="1" r:id="rId1"/>
    <sheet name="3-Day Strike Estimate" sheetId="4" r:id="rId2"/>
    <sheet name="5-Day Strike Estimate"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IFcSr50Uo9OV/QUEqAv06Zrr5yvSiPfSM1+h4rh9doo="/>
    </ext>
  </extLst>
</workbook>
</file>

<file path=xl/calcChain.xml><?xml version="1.0" encoding="utf-8"?>
<calcChain xmlns="http://schemas.openxmlformats.org/spreadsheetml/2006/main">
  <c r="H20" i="7" l="1"/>
  <c r="H19" i="7"/>
  <c r="D18" i="7"/>
  <c r="C18" i="7"/>
  <c r="D28" i="7" s="1"/>
  <c r="D20" i="4"/>
  <c r="H20" i="4" s="1"/>
  <c r="D19" i="4"/>
  <c r="D18" i="4"/>
  <c r="C20" i="4"/>
  <c r="C19" i="4"/>
  <c r="C18" i="4"/>
  <c r="H20" i="1"/>
  <c r="D37" i="7"/>
  <c r="D34" i="7"/>
  <c r="H18" i="7"/>
  <c r="I18" i="7" l="1"/>
  <c r="I20" i="7"/>
  <c r="I19" i="7"/>
  <c r="C21" i="7"/>
  <c r="I21" i="7" l="1"/>
  <c r="D32" i="7"/>
  <c r="D31" i="7"/>
  <c r="D27" i="7"/>
  <c r="D33" i="7"/>
  <c r="D42" i="7"/>
  <c r="H12" i="7" s="1"/>
  <c r="D30" i="7"/>
  <c r="D26" i="7"/>
  <c r="D29" i="7"/>
  <c r="D35" i="7"/>
  <c r="K1" i="7"/>
  <c r="L1" i="7" s="1"/>
  <c r="D38" i="7" s="1"/>
  <c r="D39" i="7" l="1"/>
  <c r="D37" i="4"/>
  <c r="D34" i="4"/>
  <c r="D28" i="4"/>
  <c r="C21" i="4"/>
  <c r="D35" i="4" s="1"/>
  <c r="I20" i="4"/>
  <c r="H19" i="4"/>
  <c r="I19" i="4" s="1"/>
  <c r="H18" i="4"/>
  <c r="I18" i="4" s="1"/>
  <c r="H19" i="1"/>
  <c r="I19" i="1" s="1"/>
  <c r="H18" i="1"/>
  <c r="I18" i="1" s="1"/>
  <c r="D37" i="1"/>
  <c r="D34" i="1"/>
  <c r="D28" i="1"/>
  <c r="C21" i="1"/>
  <c r="D32" i="1" s="1"/>
  <c r="I20" i="1"/>
  <c r="E45" i="7" l="1"/>
  <c r="H14" i="7" s="1"/>
  <c r="D32" i="4"/>
  <c r="D33" i="4"/>
  <c r="I21" i="4"/>
  <c r="D42" i="4"/>
  <c r="H12" i="4" s="1"/>
  <c r="K1" i="4"/>
  <c r="L1" i="4" s="1"/>
  <c r="D38" i="4" s="1"/>
  <c r="D29" i="4"/>
  <c r="D26" i="4"/>
  <c r="D30" i="4"/>
  <c r="D27" i="4"/>
  <c r="D31" i="4"/>
  <c r="I21" i="1"/>
  <c r="D42" i="1"/>
  <c r="H12" i="1" s="1"/>
  <c r="D33" i="1"/>
  <c r="K1" i="1"/>
  <c r="L1" i="1" s="1"/>
  <c r="D38" i="1" s="1"/>
  <c r="D35" i="1"/>
  <c r="D27" i="1"/>
  <c r="D29" i="1"/>
  <c r="D26" i="1"/>
  <c r="D30" i="1"/>
  <c r="D31" i="1"/>
  <c r="D39" i="4" l="1"/>
  <c r="D39" i="1"/>
  <c r="H13" i="7" s="1"/>
  <c r="E45" i="1" l="1"/>
  <c r="H14" i="1" s="1"/>
  <c r="H13" i="4"/>
  <c r="E45" i="4"/>
  <c r="H14" i="4" s="1"/>
  <c r="H13" i="1"/>
</calcChain>
</file>

<file path=xl/sharedStrings.xml><?xml version="1.0" encoding="utf-8"?>
<sst xmlns="http://schemas.openxmlformats.org/spreadsheetml/2006/main" count="189" uniqueCount="81">
  <si>
    <t>CONFIDENTIAL</t>
  </si>
  <si>
    <t>1-Day Strike Cost Estimate</t>
  </si>
  <si>
    <t>HealthCare Staffing Solutions, Inc. (HCSS) is a privately owned corporation that has the most experienced strike staffing team in the industry. It is primarily owned and operated by healthcare professionals who are deeply committed to patient care. Partnering with HCSS not only ensures quality service but also offers significant cost savings for your healthcare facility compared to other strike staffing providers.</t>
  </si>
  <si>
    <t>Type of Replacement Staff Needed:</t>
  </si>
  <si>
    <t>Hourly Bill Rate</t>
  </si>
  <si>
    <t>Regular Hours</t>
  </si>
  <si>
    <t>Overtime</t>
  </si>
  <si>
    <t>Administration &amp; Logistical Items:</t>
  </si>
  <si>
    <t>Cost Per Staff</t>
  </si>
  <si>
    <t>Retainer Fee</t>
  </si>
  <si>
    <t>No retainer fee—recruitment starts without contractual or initial fees.</t>
  </si>
  <si>
    <t>No pre-order fees - based on the timing of order and the circumstances of strike.</t>
  </si>
  <si>
    <t>HCSS Replacement Staff assumes responsibility for licensing expense.</t>
  </si>
  <si>
    <t>Waived - No markup on all pass through invoices.</t>
  </si>
  <si>
    <t>Background Checks</t>
  </si>
  <si>
    <t>OIG is complimentary. All other background checks are pass-through.</t>
  </si>
  <si>
    <t>Drug Screen</t>
  </si>
  <si>
    <t>HCSS covers this cost.</t>
  </si>
  <si>
    <t>Estimated pass through airline and mileage fees for replacement workers.</t>
  </si>
  <si>
    <t>Estimated daily Ground Transportation for each replacement worker.</t>
  </si>
  <si>
    <t>Estimated pass through Hotel cost; double occupancy is optional.</t>
  </si>
  <si>
    <t>Payroll Fee 15%</t>
  </si>
  <si>
    <t>Estimated pass through Per Diem Meal Allowance.</t>
  </si>
  <si>
    <t>HCSS Onsite Management Team Cost</t>
  </si>
  <si>
    <t>IT Services</t>
  </si>
  <si>
    <t>HCSS Staff Managers</t>
  </si>
  <si>
    <t xml:space="preserve">HCSS covers this cost, which includes one Staff Manager per 150 replacement staff. </t>
  </si>
  <si>
    <t>Total Administration &amp; Logistical Cost:</t>
  </si>
  <si>
    <t>Total Cost</t>
  </si>
  <si>
    <t>Strike Preparation Fee</t>
  </si>
  <si>
    <t>3-Day Strike Cost Estimate</t>
  </si>
  <si>
    <t>5-Day Strike Cost Estimate</t>
  </si>
  <si>
    <t>Total Number of  Replacement Staff:</t>
  </si>
  <si>
    <t>Total Administration, Logistical, &amp; Replacement Staff Cost for a 1-Day Strike</t>
  </si>
  <si>
    <t>Order Fees to Prepare for a Strike Prior to a 10-Day Notice:</t>
  </si>
  <si>
    <t>Amount that is DUE Upon Receiving a 10-Day Notice, refunds will happen per the contract if the strike settles before it starts:</t>
  </si>
  <si>
    <t>Registered Nurse</t>
  </si>
  <si>
    <t>1-Day Worked 
+ Orientation</t>
  </si>
  <si>
    <t>Orientation Hours</t>
  </si>
  <si>
    <t>Number of Replacement Staff Needed</t>
  </si>
  <si>
    <t>Pre-Order Fee</t>
  </si>
  <si>
    <t>These costs can be adjusted based on your facility's needs by modifying the 'Number of Replacement Staff Needed' in fields C18–C20. Total estimates are based on replacement staff completing orientation and working a 12-hour shift for one day in the event a strike begins.</t>
  </si>
  <si>
    <t>IMPORTANT NOTICE: These estimates are based on current costs for local hotels and projected airline fares. They are subject to change depending on the time of year, weather conditions, and local events in your area. All costs related to airfare, hotel accommodations, ground transportation, and background checks are treated as pass-through expenses—HCSS does not charge any additional fees for these services. The hourly bill rate reflects current market conditions and may be adjusted in the event of extenuating circumstances. 
Total Administrative &amp; Logistical Cost for a 1-Day Strike is calculated by multiplying the Cost Per Staff by the total number of days required, which includes time for arrival/onboarding, orientation, and strike coverage. This estimate is subject to change based on scheduling or operational needs.</t>
  </si>
  <si>
    <t>Estimated Cost Summary for 1-Day Strike:</t>
  </si>
  <si>
    <t>1-Day Bill Rate 
+ Orientation 
Per Staff</t>
  </si>
  <si>
    <t>Total Labor Cost for Replacement Staff if Strike Starts:</t>
  </si>
  <si>
    <t>The total costs in the 'Estimated Cost Summary' is based on the 'Number of Replacement Staff Needed' in fields C18–C20. HCSS developed this estimate based on our team’s 37 years of experience, using a calculation of approximately one-third of your actual bargaining unit size. Clients may adjust this number according to their specific Replacement Staff Need if a strike occurs. Updating these fields will automatically adjust the associated cost estimates. For extended strike scenarios, please refer to the additional tabs.</t>
  </si>
  <si>
    <t>Total Cost to Client if Strike Starts (See Cost Details Below):</t>
  </si>
  <si>
    <t>3-Day Worked 
+ Orientation</t>
  </si>
  <si>
    <t>Estimated Cost Summary for 5-Day Strike:</t>
  </si>
  <si>
    <t>These costs can be adjusted based on your facility's needs by modifying the 'Number of Replacement Staff Needed' in fields C18–C20. Total estimates are based on replacement staff completing orientation and working a 12-hour shift for five days in the event a strike begins.</t>
  </si>
  <si>
    <t>These costs can be adjusted based on your facility's needs by modifying the 'Number of Replacement Staff Needed' in fields C18–C20. Total estimates are based on replacement staff completing orientation and working a 12-hour shift for three days in the event a strike begins.</t>
  </si>
  <si>
    <t>5-Day Bill Rate 
+ Orientation 
Per Staff</t>
  </si>
  <si>
    <t>5-Day Worked 
+ Orientation</t>
  </si>
  <si>
    <t>IMPORTANT NOTICE: These estimates are based on current costs for local hotels and projected airline fares. They are subject to change depending on the time of year, weather conditions, and local events in your area. All costs related to airfare, hotel accommodations, ground transportation, and background checks are treated as pass-through expenses—HCSS does not charge any additional fees for these services. The hourly bill rate reflects current market conditions and may be adjusted in the event of extenuating circumstances. 
Total Administrative &amp; Logistical Cost for a 5-Day Strike is calculated by multiplying the Cost Per Staff by the total number of days required, which includes time for arrival/onboarding, orientation, and strike coverage. This estimate is subject to change based on scheduling or operational needs.</t>
  </si>
  <si>
    <t>Estimated Cost Summary for 3-Day Strike:</t>
  </si>
  <si>
    <t xml:space="preserve">This Preparation Fee is only charged if a strike notice is received and the Replacement Workers do not travel. See contract for more information. </t>
  </si>
  <si>
    <t>Preparation Fee to Client if a 10-day Notice is Received and Replacement Staff Do Not Travel:</t>
  </si>
  <si>
    <t>IMPORTANT NOTICE: These estimates are based on current costs for local hotels and projected airline fares. They are subject to change depending on the time of year, weather conditions, and local events in your area. All costs related to airfare, hotel accommodations, ground transportation, and background checks are treated as pass-through expenses—HCSS does not charge any additional fees for these services. The hourly bill rate reflects current market conditions and may be adjusted in the event of extenuating circumstances. 
Total Administrative &amp; Logistical Cost for a 2 to 3-Day Strike is calculated by multiplying the Cost Per Staff by the total number of days required, which includes time for arrival/onboarding, orientation, and strike coverage. This estimate is subject to change based on scheduling or operational needs.</t>
  </si>
  <si>
    <t>Admin Fee 5% (Hotel, Airline, Transportation)</t>
  </si>
  <si>
    <t>Total Cost to Client if Replacement Staff Travel and Strike Settles Prior to Start of the Strike (36-hour Guarantee):</t>
  </si>
  <si>
    <t>Travel*</t>
  </si>
  <si>
    <t>Total Administration, Logistical, &amp; Replacement Staff Cost for a 2 to 3-Day Strike. Some savings will occur for a 2-day strike with hotel and transportation savings for 1 day.</t>
  </si>
  <si>
    <t xml:space="preserve">Total Administration, Logistical, &amp; Replacement Staff Cost for a 5-Day Strike. Some savings on hotel and transportation costs if the strike goes for on four days instead of 5. </t>
  </si>
  <si>
    <t>Estimated pass through for Drug Screen, optional per the Client.</t>
  </si>
  <si>
    <t>Per Diem Meal Allowance (4 days)</t>
  </si>
  <si>
    <t>Per Diem Meal Allowance (6 days)</t>
  </si>
  <si>
    <t>Per Diem Meal Allowance (8 days)</t>
  </si>
  <si>
    <t>Licensing Cost</t>
  </si>
  <si>
    <t>Travel</t>
  </si>
  <si>
    <t>Ground Transportation (8 days)</t>
  </si>
  <si>
    <t>Hotel (single occupancy for 8 days)</t>
  </si>
  <si>
    <t xml:space="preserve">Background </t>
  </si>
  <si>
    <t>Ground Transportation (4 days)</t>
  </si>
  <si>
    <t>Hotel (single occupancy for 4 days)</t>
  </si>
  <si>
    <t>Ground Transportation (6 days)</t>
  </si>
  <si>
    <t>Hotel (single occupancy for 6 days)</t>
  </si>
  <si>
    <t>48 Hours GWW Bill Rate 
+ Orientation 
Per Staff</t>
  </si>
  <si>
    <t>Please call Mario Yovkov at 415.378.0860 if you have any questions.</t>
  </si>
  <si>
    <t>Prepared for McLaren Health Care</t>
  </si>
  <si>
    <t>Prepared for XXX Hospital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</si>
</sst>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quot;$&quot;* #,##0.00_);_(&quot;$&quot;* \(#,##0.00\);_(&quot;$&quot;* &quot;-&quot;??.00_);_(@_)"/>
    <numFmt numFmtId="166" formatCode="_([$$-409]* #,##0.00_);_([$$-409]* \(#,##0.00\);_([$$-409]* &quot;-&quot;??_);_(@_)"/>
    <numFmt numFmtId="167" formatCode="_([$$-409]* #,##0.000_);_([$$-409]* \(#,##0.000\);_([$$-409]* &quot;-&quot;??_);_(@_)"/>
  </numFmts>
  <fonts count="29" x14ac:knownFonts="1">
    <font>
      <sz val="10"/>
      <color rgb="FF000000"/>
      <name val="Arial"/>
      <scheme val="minor"/>
    </font>
    <font>
      <b/>
      <i/>
      <sz val="14"/>
      <color theme="1"/>
      <name val="Times New Roman"/>
      <family val="1"/>
    </font>
    <font>
      <sz val="10"/>
      <color theme="1"/>
      <name val="Times New Roman"/>
      <family val="1"/>
    </font>
    <font>
      <b/>
      <sz val="16"/>
      <color rgb="FFFF0000"/>
      <name val="Times New Roman"/>
      <family val="1"/>
    </font>
    <font>
      <b/>
      <sz val="12"/>
      <color rgb="FF000000"/>
      <name val="Times New Roman"/>
      <family val="1"/>
    </font>
    <font>
      <sz val="12"/>
      <color rgb="FF000000"/>
      <name val="Times New Roman"/>
      <family val="1"/>
    </font>
    <font>
      <b/>
      <sz val="14"/>
      <color theme="1"/>
      <name val="Times New Roman"/>
      <family val="1"/>
    </font>
    <font>
      <sz val="12"/>
      <color theme="1"/>
      <name val="Times New Roman"/>
      <family val="1"/>
    </font>
    <font>
      <b/>
      <sz val="12"/>
      <color theme="1"/>
      <name val="Times New Roman"/>
      <family val="1"/>
    </font>
    <font>
      <sz val="10"/>
      <name val="Arial"/>
      <family val="2"/>
    </font>
    <font>
      <sz val="14"/>
      <color theme="1"/>
      <name val="Times New Roman"/>
      <family val="1"/>
    </font>
    <font>
      <i/>
      <sz val="12"/>
      <color theme="1"/>
      <name val="Times New Roman"/>
      <family val="1"/>
    </font>
    <font>
      <sz val="12"/>
      <color theme="1"/>
      <name val="Arial"/>
      <family val="2"/>
    </font>
    <font>
      <sz val="14"/>
      <color rgb="FF000000"/>
      <name val="Times New Roman"/>
      <family val="1"/>
    </font>
    <font>
      <b/>
      <sz val="12"/>
      <color theme="1"/>
      <name val="Times New Roman"/>
      <family val="1"/>
    </font>
    <font>
      <b/>
      <sz val="13"/>
      <color theme="1"/>
      <name val="Times New Roman"/>
      <family val="1"/>
    </font>
    <font>
      <b/>
      <sz val="10"/>
      <name val="Arial"/>
      <family val="2"/>
    </font>
    <font>
      <b/>
      <i/>
      <sz val="12"/>
      <color theme="1"/>
      <name val="Times New Roman"/>
      <family val="1"/>
    </font>
    <font>
      <b/>
      <sz val="14"/>
      <color theme="1"/>
      <name val="Times New Roman"/>
      <family val="1"/>
    </font>
    <font>
      <b/>
      <sz val="16"/>
      <color theme="1"/>
      <name val="Times New Roman"/>
      <family val="1"/>
    </font>
    <font>
      <b/>
      <sz val="14"/>
      <color rgb="FF000000"/>
      <name val="Times New Roman"/>
      <family val="1"/>
    </font>
    <font>
      <sz val="14"/>
      <color rgb="FF000000"/>
      <name val="Arial"/>
      <family val="2"/>
      <scheme val="minor"/>
    </font>
    <font>
      <sz val="13"/>
      <name val="Arial"/>
      <family val="2"/>
    </font>
    <font>
      <sz val="12"/>
      <color theme="1"/>
      <name val="Times New Roman"/>
      <family val="1"/>
    </font>
    <font>
      <sz val="16"/>
      <color rgb="FF000000"/>
      <name val="Arial"/>
      <family val="2"/>
      <scheme val="minor"/>
    </font>
    <font>
      <b/>
      <sz val="13"/>
      <name val="Arial"/>
      <family val="2"/>
    </font>
    <font>
      <sz val="10"/>
      <color rgb="FF000000"/>
      <name val="Arial"/>
      <family val="2"/>
      <scheme val="minor"/>
    </font>
    <font>
      <sz val="10"/>
      <name val="Arial"/>
      <family val="2"/>
    </font>
    <font>
      <sz val="10"/>
      <color rgb="FF000000"/>
      <name val="Times New Roman"/>
      <family val="1"/>
    </font>
  </fonts>
  <fills count="12">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rgb="FFFFF2CC"/>
        <bgColor rgb="FFFFF2CC"/>
      </patternFill>
    </fill>
    <fill>
      <patternFill patternType="solid">
        <fgColor rgb="FFC9DAF8"/>
        <bgColor rgb="FFC9DAF8"/>
      </patternFill>
    </fill>
    <fill>
      <patternFill patternType="solid">
        <fgColor rgb="FFD9EAD3"/>
        <bgColor rgb="FFD9EAD3"/>
      </patternFill>
    </fill>
    <fill>
      <patternFill patternType="solid">
        <fgColor rgb="FFFFFF00"/>
        <bgColor rgb="FFFFFF00"/>
      </patternFill>
    </fill>
    <fill>
      <patternFill patternType="solid">
        <fgColor rgb="FF99CC00"/>
        <bgColor rgb="FF99CC00"/>
      </patternFill>
    </fill>
    <fill>
      <patternFill patternType="solid">
        <fgColor theme="0"/>
        <bgColor rgb="FFFFFFFF"/>
      </patternFill>
    </fill>
    <fill>
      <patternFill patternType="solid">
        <fgColor theme="0"/>
        <bgColor rgb="FFEFEFEF"/>
      </patternFill>
    </fill>
    <fill>
      <patternFill patternType="solid">
        <fgColor theme="0"/>
        <bgColor indexed="64"/>
      </patternFill>
    </fill>
  </fills>
  <borders count="45">
    <border>
      <left/>
      <right/>
      <top/>
      <bottom/>
      <diagonal/>
    </border>
    <border>
      <left/>
      <right/>
      <top/>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rgb="FF000000"/>
      </left>
      <right/>
      <top style="medium">
        <color rgb="FF000000"/>
      </top>
      <bottom/>
      <diagonal/>
    </border>
    <border>
      <left/>
      <right style="medium">
        <color indexed="64"/>
      </right>
      <top style="thin">
        <color indexed="64"/>
      </top>
      <bottom style="thin">
        <color indexed="64"/>
      </bottom>
      <diagonal/>
    </border>
    <border>
      <left style="medium">
        <color rgb="FF000000"/>
      </left>
      <right/>
      <top style="medium">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158">
    <xf numFmtId="0" fontId="0" fillId="0" borderId="0" xfId="0"/>
    <xf numFmtId="14" fontId="1" fillId="2" borderId="1" xfId="0" applyNumberFormat="1" applyFont="1" applyFill="1" applyBorder="1" applyAlignment="1">
      <alignment horizontal="left" vertical="center" wrapText="1"/>
    </xf>
    <xf numFmtId="0" fontId="2" fillId="0" borderId="0" xfId="0" applyFont="1" applyAlignment="1">
      <alignment vertical="center" wrapText="1"/>
    </xf>
    <xf numFmtId="0" fontId="2" fillId="0" borderId="0" xfId="0" applyFont="1" applyAlignment="1">
      <alignment wrapText="1"/>
    </xf>
    <xf numFmtId="0" fontId="4" fillId="2" borderId="1" xfId="0" applyFont="1" applyFill="1" applyBorder="1" applyAlignment="1">
      <alignment vertical="center" wrapText="1"/>
    </xf>
    <xf numFmtId="0" fontId="5" fillId="0" borderId="0" xfId="0" applyFont="1" applyAlignment="1">
      <alignment wrapText="1"/>
    </xf>
    <xf numFmtId="0" fontId="6" fillId="2"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wrapText="1"/>
    </xf>
    <xf numFmtId="0" fontId="8" fillId="2" borderId="1" xfId="0" applyFont="1" applyFill="1" applyBorder="1" applyAlignment="1">
      <alignment horizontal="left" vertical="top" wrapText="1"/>
    </xf>
    <xf numFmtId="0" fontId="2" fillId="0" borderId="0" xfId="0" applyFont="1" applyAlignment="1">
      <alignment horizontal="left" wrapText="1"/>
    </xf>
    <xf numFmtId="0" fontId="6" fillId="2" borderId="1" xfId="0" applyFont="1" applyFill="1" applyBorder="1" applyAlignment="1">
      <alignment wrapText="1"/>
    </xf>
    <xf numFmtId="0" fontId="8" fillId="2" borderId="2" xfId="0" applyFont="1" applyFill="1" applyBorder="1" applyAlignment="1">
      <alignment horizontal="right" wrapText="1"/>
    </xf>
    <xf numFmtId="0" fontId="8" fillId="2" borderId="1" xfId="0" applyFont="1" applyFill="1" applyBorder="1" applyAlignment="1">
      <alignment horizontal="right" wrapText="1"/>
    </xf>
    <xf numFmtId="0" fontId="10" fillId="2" borderId="1" xfId="0" applyFont="1" applyFill="1" applyBorder="1" applyAlignment="1">
      <alignment wrapText="1"/>
    </xf>
    <xf numFmtId="0" fontId="7" fillId="2" borderId="1" xfId="0" applyFont="1" applyFill="1" applyBorder="1" applyAlignment="1">
      <alignment vertical="center" wrapText="1"/>
    </xf>
    <xf numFmtId="3" fontId="7" fillId="4" borderId="4" xfId="0" applyNumberFormat="1" applyFont="1" applyFill="1" applyBorder="1" applyAlignment="1">
      <alignment horizontal="right" wrapText="1"/>
    </xf>
    <xf numFmtId="0" fontId="7" fillId="4" borderId="4" xfId="0" applyFont="1" applyFill="1" applyBorder="1" applyAlignment="1">
      <alignment horizontal="right" wrapText="1"/>
    </xf>
    <xf numFmtId="0" fontId="7" fillId="0" borderId="0" xfId="0" applyFont="1" applyAlignment="1">
      <alignment wrapText="1"/>
    </xf>
    <xf numFmtId="0" fontId="11" fillId="2" borderId="1" xfId="0" applyFont="1" applyFill="1" applyBorder="1" applyAlignment="1">
      <alignment horizontal="left" vertical="top" wrapText="1"/>
    </xf>
    <xf numFmtId="0" fontId="7" fillId="2" borderId="1" xfId="0" applyFont="1" applyFill="1" applyBorder="1" applyAlignment="1">
      <alignment vertical="top" wrapText="1"/>
    </xf>
    <xf numFmtId="0" fontId="6" fillId="2" borderId="1" xfId="0" applyFont="1" applyFill="1" applyBorder="1" applyAlignment="1">
      <alignment horizontal="left" wrapText="1"/>
    </xf>
    <xf numFmtId="0" fontId="6" fillId="2" borderId="8" xfId="0" applyFont="1" applyFill="1" applyBorder="1" applyAlignment="1">
      <alignment horizontal="left" wrapText="1"/>
    </xf>
    <xf numFmtId="0" fontId="5" fillId="2" borderId="1" xfId="0" applyFont="1" applyFill="1" applyBorder="1" applyAlignment="1">
      <alignment wrapText="1"/>
    </xf>
    <xf numFmtId="0" fontId="7" fillId="0" borderId="12" xfId="0" applyFont="1" applyBorder="1" applyAlignment="1">
      <alignment wrapText="1"/>
    </xf>
    <xf numFmtId="0" fontId="8" fillId="0" borderId="0" xfId="0" applyFont="1" applyAlignment="1">
      <alignment wrapText="1"/>
    </xf>
    <xf numFmtId="0" fontId="8" fillId="2" borderId="1" xfId="0" applyFont="1" applyFill="1" applyBorder="1" applyAlignment="1">
      <alignment horizontal="right" vertical="center" wrapText="1"/>
    </xf>
    <xf numFmtId="0" fontId="7" fillId="0" borderId="0" xfId="0" applyFont="1" applyAlignment="1">
      <alignment horizontal="center" wrapText="1"/>
    </xf>
    <xf numFmtId="165" fontId="8" fillId="8" borderId="4" xfId="0" applyNumberFormat="1" applyFont="1" applyFill="1" applyBorder="1" applyAlignment="1">
      <alignment horizontal="center" wrapText="1"/>
    </xf>
    <xf numFmtId="0" fontId="12" fillId="2" borderId="1" xfId="0" applyFont="1" applyFill="1" applyBorder="1" applyAlignment="1">
      <alignment wrapText="1"/>
    </xf>
    <xf numFmtId="0" fontId="7" fillId="0" borderId="0" xfId="0" applyFont="1" applyAlignment="1">
      <alignment vertical="center" wrapText="1"/>
    </xf>
    <xf numFmtId="0" fontId="6" fillId="2" borderId="1" xfId="0" applyFont="1" applyFill="1" applyBorder="1" applyAlignment="1">
      <alignment vertical="center" wrapText="1"/>
    </xf>
    <xf numFmtId="0" fontId="13" fillId="0" borderId="0" xfId="0" applyFont="1" applyAlignment="1">
      <alignment wrapText="1"/>
    </xf>
    <xf numFmtId="0" fontId="8" fillId="2" borderId="1"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8" fillId="2" borderId="7" xfId="0" applyFont="1" applyFill="1" applyBorder="1" applyAlignment="1">
      <alignment horizontal="left" vertical="top" wrapText="1"/>
    </xf>
    <xf numFmtId="0" fontId="8" fillId="2" borderId="7" xfId="0" applyFont="1" applyFill="1" applyBorder="1" applyAlignment="1">
      <alignment horizontal="left" vertical="top"/>
    </xf>
    <xf numFmtId="0" fontId="2" fillId="0" borderId="0" xfId="0" applyFont="1" applyAlignment="1">
      <alignment horizontal="left"/>
    </xf>
    <xf numFmtId="0" fontId="8" fillId="9" borderId="7" xfId="0" applyFont="1" applyFill="1" applyBorder="1" applyAlignment="1">
      <alignment horizontal="left" vertical="top" wrapText="1"/>
    </xf>
    <xf numFmtId="0" fontId="15" fillId="10" borderId="7" xfId="0" applyFont="1" applyFill="1" applyBorder="1" applyAlignment="1">
      <alignment horizontal="left" wrapText="1"/>
    </xf>
    <xf numFmtId="0" fontId="9" fillId="11" borderId="7" xfId="0" applyFont="1" applyFill="1" applyBorder="1"/>
    <xf numFmtId="0" fontId="2" fillId="11" borderId="0" xfId="0" applyFont="1" applyFill="1" applyAlignment="1">
      <alignment horizontal="left" wrapText="1"/>
    </xf>
    <xf numFmtId="0" fontId="0" fillId="11" borderId="0" xfId="0" applyFill="1"/>
    <xf numFmtId="0" fontId="8" fillId="9" borderId="7" xfId="0" applyFont="1" applyFill="1" applyBorder="1" applyAlignment="1">
      <alignment horizontal="left" vertical="top"/>
    </xf>
    <xf numFmtId="0" fontId="2" fillId="11" borderId="0" xfId="0" applyFont="1" applyFill="1" applyAlignment="1">
      <alignment horizontal="left"/>
    </xf>
    <xf numFmtId="3" fontId="7" fillId="4" borderId="24" xfId="0" applyNumberFormat="1" applyFont="1" applyFill="1" applyBorder="1" applyAlignment="1">
      <alignment horizontal="right" wrapText="1"/>
    </xf>
    <xf numFmtId="0" fontId="6" fillId="2" borderId="25" xfId="0" applyFont="1" applyFill="1" applyBorder="1" applyAlignment="1">
      <alignment wrapText="1"/>
    </xf>
    <xf numFmtId="0" fontId="8" fillId="2" borderId="26" xfId="0" applyFont="1" applyFill="1" applyBorder="1" applyAlignment="1">
      <alignment horizontal="right" wrapText="1"/>
    </xf>
    <xf numFmtId="0" fontId="7" fillId="4" borderId="3" xfId="0" applyFont="1" applyFill="1" applyBorder="1" applyAlignment="1">
      <alignment horizontal="right" wrapText="1"/>
    </xf>
    <xf numFmtId="0" fontId="7" fillId="4" borderId="18" xfId="0" applyFont="1" applyFill="1" applyBorder="1" applyAlignment="1">
      <alignment horizontal="right" wrapText="1"/>
    </xf>
    <xf numFmtId="0" fontId="7" fillId="4" borderId="11" xfId="0" applyFont="1" applyFill="1" applyBorder="1" applyAlignment="1">
      <alignment horizontal="right" wrapText="1"/>
    </xf>
    <xf numFmtId="0" fontId="8" fillId="2" borderId="34" xfId="0" applyFont="1" applyFill="1" applyBorder="1" applyAlignment="1">
      <alignment horizontal="right" wrapText="1"/>
    </xf>
    <xf numFmtId="0" fontId="7" fillId="4" borderId="21" xfId="0" applyFont="1" applyFill="1" applyBorder="1" applyAlignment="1">
      <alignment horizontal="right" wrapText="1"/>
    </xf>
    <xf numFmtId="0" fontId="7" fillId="4" borderId="35" xfId="0" applyFont="1" applyFill="1" applyBorder="1" applyAlignment="1">
      <alignment horizontal="right" wrapText="1"/>
    </xf>
    <xf numFmtId="0" fontId="7" fillId="4" borderId="36" xfId="0" applyFont="1" applyFill="1" applyBorder="1" applyAlignment="1">
      <alignment horizontal="right" wrapText="1"/>
    </xf>
    <xf numFmtId="0" fontId="0" fillId="0" borderId="0" xfId="0" applyAlignment="1">
      <alignment vertical="center"/>
    </xf>
    <xf numFmtId="0" fontId="14" fillId="2" borderId="2" xfId="0" applyFont="1" applyFill="1" applyBorder="1" applyAlignment="1">
      <alignment horizontal="right" wrapText="1"/>
    </xf>
    <xf numFmtId="0" fontId="8" fillId="0" borderId="4" xfId="0" applyFont="1" applyBorder="1" applyAlignment="1">
      <alignment horizontal="left" wrapText="1"/>
    </xf>
    <xf numFmtId="164" fontId="7" fillId="4" borderId="4" xfId="0" applyNumberFormat="1" applyFont="1" applyFill="1" applyBorder="1" applyAlignment="1">
      <alignment horizontal="center"/>
    </xf>
    <xf numFmtId="165" fontId="7" fillId="4" borderId="4" xfId="0" applyNumberFormat="1" applyFont="1" applyFill="1" applyBorder="1" applyAlignment="1">
      <alignment horizontal="center"/>
    </xf>
    <xf numFmtId="164" fontId="7" fillId="6" borderId="4" xfId="0" applyNumberFormat="1" applyFont="1" applyFill="1" applyBorder="1" applyAlignment="1">
      <alignment horizontal="center"/>
    </xf>
    <xf numFmtId="165" fontId="7" fillId="6" borderId="4" xfId="0" applyNumberFormat="1" applyFont="1" applyFill="1" applyBorder="1" applyAlignment="1">
      <alignment horizontal="center"/>
    </xf>
    <xf numFmtId="164" fontId="7" fillId="5" borderId="18" xfId="0" applyNumberFormat="1" applyFont="1" applyFill="1" applyBorder="1" applyAlignment="1">
      <alignment horizontal="center"/>
    </xf>
    <xf numFmtId="164" fontId="7" fillId="6" borderId="24" xfId="0" applyNumberFormat="1" applyFont="1" applyFill="1" applyBorder="1" applyAlignment="1">
      <alignment horizontal="center"/>
    </xf>
    <xf numFmtId="0" fontId="14" fillId="2" borderId="26" xfId="0" applyFont="1" applyFill="1" applyBorder="1" applyAlignment="1">
      <alignment horizontal="right" wrapText="1"/>
    </xf>
    <xf numFmtId="0" fontId="23" fillId="0" borderId="4" xfId="0" applyFont="1" applyBorder="1" applyAlignment="1">
      <alignment wrapText="1"/>
    </xf>
    <xf numFmtId="164" fontId="0" fillId="0" borderId="0" xfId="0" applyNumberFormat="1"/>
    <xf numFmtId="0" fontId="23" fillId="0" borderId="12" xfId="0" applyFont="1" applyBorder="1" applyAlignment="1">
      <alignment wrapText="1"/>
    </xf>
    <xf numFmtId="3" fontId="0" fillId="0" borderId="0" xfId="0" applyNumberFormat="1"/>
    <xf numFmtId="0" fontId="7" fillId="2" borderId="7" xfId="0" applyFont="1" applyFill="1" applyBorder="1" applyAlignment="1">
      <alignment horizontal="left" vertical="top" wrapText="1"/>
    </xf>
    <xf numFmtId="0" fontId="23" fillId="0" borderId="24" xfId="0" applyFont="1" applyBorder="1" applyAlignment="1">
      <alignment wrapText="1"/>
    </xf>
    <xf numFmtId="0" fontId="14" fillId="2" borderId="27" xfId="0" applyFont="1" applyFill="1" applyBorder="1" applyAlignment="1">
      <alignment horizontal="right" wrapText="1"/>
    </xf>
    <xf numFmtId="0" fontId="7" fillId="4" borderId="38" xfId="0" applyFont="1" applyFill="1" applyBorder="1" applyAlignment="1">
      <alignment horizontal="right" wrapText="1"/>
    </xf>
    <xf numFmtId="0" fontId="7" fillId="4" borderId="39" xfId="0" applyFont="1" applyFill="1" applyBorder="1" applyAlignment="1">
      <alignment horizontal="right" wrapText="1"/>
    </xf>
    <xf numFmtId="0" fontId="7" fillId="2" borderId="7" xfId="0" applyFont="1" applyFill="1" applyBorder="1" applyAlignment="1">
      <alignment horizontal="center" wrapText="1"/>
    </xf>
    <xf numFmtId="0" fontId="14" fillId="2" borderId="41" xfId="0" applyFont="1" applyFill="1" applyBorder="1" applyAlignment="1">
      <alignment horizontal="left" wrapText="1"/>
    </xf>
    <xf numFmtId="3" fontId="8" fillId="7" borderId="21" xfId="0" applyNumberFormat="1" applyFont="1" applyFill="1" applyBorder="1" applyAlignment="1">
      <alignment horizontal="right" wrapText="1"/>
    </xf>
    <xf numFmtId="3" fontId="7" fillId="4" borderId="41" xfId="0" applyNumberFormat="1" applyFont="1" applyFill="1" applyBorder="1" applyAlignment="1">
      <alignment horizontal="right" wrapText="1"/>
    </xf>
    <xf numFmtId="166" fontId="8" fillId="8" borderId="21" xfId="0" applyNumberFormat="1" applyFont="1" applyFill="1" applyBorder="1"/>
    <xf numFmtId="0" fontId="14" fillId="2" borderId="34" xfId="0" applyFont="1" applyFill="1" applyBorder="1" applyAlignment="1">
      <alignment horizontal="right" wrapText="1"/>
    </xf>
    <xf numFmtId="0" fontId="14" fillId="0" borderId="7" xfId="0" applyFont="1" applyBorder="1" applyAlignment="1">
      <alignment wrapText="1"/>
    </xf>
    <xf numFmtId="0" fontId="18" fillId="2" borderId="8" xfId="0" applyFont="1" applyFill="1" applyBorder="1" applyAlignment="1">
      <alignment horizontal="left" wrapText="1"/>
    </xf>
    <xf numFmtId="0" fontId="5" fillId="0" borderId="37" xfId="0" applyFont="1" applyBorder="1" applyAlignment="1">
      <alignment wrapText="1"/>
    </xf>
    <xf numFmtId="164" fontId="7" fillId="4" borderId="17" xfId="0" applyNumberFormat="1" applyFont="1" applyFill="1" applyBorder="1" applyAlignment="1">
      <alignment horizontal="center" wrapText="1"/>
    </xf>
    <xf numFmtId="164" fontId="7" fillId="4" borderId="41" xfId="0" applyNumberFormat="1" applyFont="1" applyFill="1" applyBorder="1" applyAlignment="1">
      <alignment horizontal="center" wrapText="1"/>
    </xf>
    <xf numFmtId="164" fontId="7" fillId="4" borderId="21" xfId="0" applyNumberFormat="1" applyFont="1" applyFill="1" applyBorder="1" applyAlignment="1">
      <alignment horizontal="center" wrapText="1"/>
    </xf>
    <xf numFmtId="164" fontId="15" fillId="6" borderId="4" xfId="0" applyNumberFormat="1" applyFont="1" applyFill="1" applyBorder="1" applyAlignment="1">
      <alignment horizontal="center"/>
    </xf>
    <xf numFmtId="164" fontId="15" fillId="4" borderId="4" xfId="0" applyNumberFormat="1" applyFont="1" applyFill="1" applyBorder="1" applyAlignment="1">
      <alignment horizontal="center"/>
    </xf>
    <xf numFmtId="0" fontId="18" fillId="2" borderId="16" xfId="0" applyFont="1" applyFill="1" applyBorder="1" applyAlignment="1">
      <alignment horizontal="left" wrapText="1"/>
    </xf>
    <xf numFmtId="0" fontId="14" fillId="2" borderId="10" xfId="0" applyFont="1" applyFill="1" applyBorder="1" applyAlignment="1">
      <alignment horizontal="right" wrapText="1"/>
    </xf>
    <xf numFmtId="0" fontId="26" fillId="0" borderId="0" xfId="0" applyFont="1"/>
    <xf numFmtId="0" fontId="6" fillId="2" borderId="16" xfId="0" applyFont="1" applyFill="1" applyBorder="1" applyAlignment="1">
      <alignment horizontal="left" wrapText="1"/>
    </xf>
    <xf numFmtId="0" fontId="28" fillId="0" borderId="0" xfId="0" applyFont="1"/>
    <xf numFmtId="0" fontId="7" fillId="0" borderId="4" xfId="0" applyFont="1" applyBorder="1" applyAlignment="1">
      <alignment wrapText="1"/>
    </xf>
    <xf numFmtId="0" fontId="13" fillId="0" borderId="0" xfId="0" applyFont="1" applyAlignment="1">
      <alignment horizontal="left"/>
    </xf>
    <xf numFmtId="0" fontId="17" fillId="2" borderId="5" xfId="0" applyFont="1" applyFill="1" applyBorder="1" applyAlignment="1">
      <alignment horizontal="left" vertical="top" wrapText="1"/>
    </xf>
    <xf numFmtId="0" fontId="16" fillId="0" borderId="6" xfId="0" applyFont="1" applyBorder="1"/>
    <xf numFmtId="0" fontId="16" fillId="0" borderId="7" xfId="0" applyFont="1" applyBorder="1"/>
    <xf numFmtId="0" fontId="8" fillId="0" borderId="0" xfId="0" applyFont="1" applyAlignment="1">
      <alignment wrapText="1"/>
    </xf>
    <xf numFmtId="0" fontId="0" fillId="0" borderId="0" xfId="0"/>
    <xf numFmtId="0" fontId="9" fillId="0" borderId="13" xfId="0" applyFont="1" applyBorder="1"/>
    <xf numFmtId="0" fontId="8" fillId="0" borderId="14" xfId="0" applyFont="1" applyBorder="1" applyAlignment="1">
      <alignment wrapText="1"/>
    </xf>
    <xf numFmtId="0" fontId="9" fillId="0" borderId="14" xfId="0" applyFont="1" applyBorder="1"/>
    <xf numFmtId="0" fontId="9" fillId="0" borderId="15" xfId="0" applyFont="1" applyBorder="1"/>
    <xf numFmtId="0" fontId="14" fillId="2" borderId="10" xfId="0" applyFont="1" applyFill="1" applyBorder="1" applyAlignment="1">
      <alignment horizontal="left" wrapText="1"/>
    </xf>
    <xf numFmtId="0" fontId="27" fillId="0" borderId="10" xfId="0" applyFont="1" applyBorder="1"/>
    <xf numFmtId="0" fontId="27" fillId="0" borderId="11" xfId="0" applyFont="1" applyBorder="1"/>
    <xf numFmtId="0" fontId="8" fillId="0" borderId="43" xfId="0" applyFont="1" applyBorder="1" applyAlignment="1">
      <alignment horizontal="left" wrapText="1"/>
    </xf>
    <xf numFmtId="0" fontId="9" fillId="0" borderId="26" xfId="0" applyFont="1" applyBorder="1" applyAlignment="1">
      <alignment horizontal="left"/>
    </xf>
    <xf numFmtId="0" fontId="9" fillId="0" borderId="27" xfId="0" applyFont="1" applyBorder="1" applyAlignment="1">
      <alignment horizontal="left"/>
    </xf>
    <xf numFmtId="0" fontId="18" fillId="0" borderId="21" xfId="0" applyFont="1" applyBorder="1" applyAlignment="1">
      <alignment horizontal="left" wrapText="1"/>
    </xf>
    <xf numFmtId="0" fontId="18" fillId="2" borderId="21" xfId="0" applyFont="1" applyFill="1" applyBorder="1" applyAlignment="1">
      <alignment horizontal="left" wrapText="1"/>
    </xf>
    <xf numFmtId="165" fontId="15" fillId="8" borderId="25" xfId="0" applyNumberFormat="1" applyFont="1" applyFill="1" applyBorder="1" applyAlignment="1">
      <alignment horizontal="center"/>
    </xf>
    <xf numFmtId="165" fontId="15" fillId="8" borderId="26" xfId="0" applyNumberFormat="1" applyFont="1" applyFill="1" applyBorder="1" applyAlignment="1">
      <alignment horizontal="center"/>
    </xf>
    <xf numFmtId="165" fontId="15" fillId="8" borderId="27" xfId="0" applyNumberFormat="1" applyFont="1" applyFill="1" applyBorder="1" applyAlignment="1">
      <alignment horizontal="center"/>
    </xf>
    <xf numFmtId="0" fontId="8" fillId="2" borderId="9" xfId="0" applyFont="1" applyFill="1" applyBorder="1" applyAlignment="1">
      <alignment horizontal="left" wrapText="1"/>
    </xf>
    <xf numFmtId="0" fontId="9" fillId="0" borderId="10" xfId="0" applyFont="1" applyBorder="1"/>
    <xf numFmtId="0" fontId="9" fillId="0" borderId="11" xfId="0" applyFont="1" applyBorder="1"/>
    <xf numFmtId="0" fontId="8" fillId="0" borderId="0" xfId="0" applyFont="1" applyAlignment="1">
      <alignment horizontal="left" wrapText="1"/>
    </xf>
    <xf numFmtId="0" fontId="17" fillId="2" borderId="34" xfId="0" applyFont="1" applyFill="1" applyBorder="1" applyAlignment="1">
      <alignment horizontal="left" vertical="top" wrapText="1"/>
    </xf>
    <xf numFmtId="0" fontId="17" fillId="2" borderId="7" xfId="0" applyFont="1" applyFill="1" applyBorder="1" applyAlignment="1">
      <alignment horizontal="left" vertical="top" wrapText="1"/>
    </xf>
    <xf numFmtId="0" fontId="15" fillId="3" borderId="5" xfId="0" applyFont="1" applyFill="1" applyBorder="1" applyAlignment="1">
      <alignment horizontal="left" vertical="center" wrapText="1"/>
    </xf>
    <xf numFmtId="0" fontId="22" fillId="0" borderId="6" xfId="0" applyFont="1" applyBorder="1" applyAlignment="1">
      <alignment vertical="center"/>
    </xf>
    <xf numFmtId="0" fontId="22" fillId="0" borderId="7" xfId="0" applyFont="1" applyBorder="1" applyAlignment="1">
      <alignment vertical="center"/>
    </xf>
    <xf numFmtId="0" fontId="18" fillId="2" borderId="31" xfId="0" applyFont="1" applyFill="1" applyBorder="1" applyAlignment="1">
      <alignment horizontal="right" wrapText="1"/>
    </xf>
    <xf numFmtId="0" fontId="6" fillId="2" borderId="32" xfId="0" applyFont="1" applyFill="1" applyBorder="1" applyAlignment="1">
      <alignment horizontal="right" wrapText="1"/>
    </xf>
    <xf numFmtId="0" fontId="18" fillId="2" borderId="22" xfId="0" applyFont="1" applyFill="1" applyBorder="1" applyAlignment="1">
      <alignment horizontal="left" wrapText="1"/>
    </xf>
    <xf numFmtId="0" fontId="6" fillId="2" borderId="23" xfId="0" applyFont="1" applyFill="1" applyBorder="1" applyAlignment="1">
      <alignment horizontal="left" wrapText="1"/>
    </xf>
    <xf numFmtId="0" fontId="15" fillId="10" borderId="44" xfId="0" applyFont="1" applyFill="1" applyBorder="1"/>
    <xf numFmtId="0" fontId="15" fillId="10" borderId="40" xfId="0" applyFont="1" applyFill="1" applyBorder="1"/>
    <xf numFmtId="0" fontId="15" fillId="10" borderId="42" xfId="0" applyFont="1" applyFill="1" applyBorder="1"/>
    <xf numFmtId="0" fontId="15" fillId="10" borderId="28" xfId="0" applyFont="1" applyFill="1" applyBorder="1"/>
    <xf numFmtId="0" fontId="15" fillId="10" borderId="19" xfId="0" applyFont="1" applyFill="1" applyBorder="1"/>
    <xf numFmtId="0" fontId="15" fillId="10" borderId="20" xfId="0" applyFont="1" applyFill="1" applyBorder="1"/>
    <xf numFmtId="0" fontId="15" fillId="10" borderId="29" xfId="0" applyFont="1" applyFill="1" applyBorder="1"/>
    <xf numFmtId="0" fontId="15" fillId="10" borderId="30" xfId="0" applyFont="1" applyFill="1" applyBorder="1"/>
    <xf numFmtId="0" fontId="15" fillId="10" borderId="33" xfId="0" applyFont="1" applyFill="1" applyBorder="1"/>
    <xf numFmtId="167" fontId="8" fillId="8" borderId="25" xfId="0" applyNumberFormat="1" applyFont="1" applyFill="1" applyBorder="1" applyAlignment="1">
      <alignment horizontal="right"/>
    </xf>
    <xf numFmtId="167" fontId="8" fillId="8" borderId="27" xfId="0" applyNumberFormat="1" applyFont="1" applyFill="1" applyBorder="1" applyAlignment="1">
      <alignment horizontal="right"/>
    </xf>
    <xf numFmtId="166" fontId="8" fillId="8" borderId="21" xfId="0" applyNumberFormat="1" applyFont="1" applyFill="1" applyBorder="1" applyAlignment="1">
      <alignment horizontal="right"/>
    </xf>
    <xf numFmtId="0" fontId="14" fillId="2" borderId="25" xfId="0" applyFont="1" applyFill="1" applyBorder="1" applyAlignment="1">
      <alignment horizontal="left"/>
    </xf>
    <xf numFmtId="0" fontId="14" fillId="2" borderId="26" xfId="0" applyFont="1" applyFill="1" applyBorder="1" applyAlignment="1">
      <alignment horizontal="left"/>
    </xf>
    <xf numFmtId="0" fontId="14" fillId="2" borderId="27" xfId="0" applyFont="1" applyFill="1" applyBorder="1" applyAlignment="1">
      <alignment horizontal="left"/>
    </xf>
    <xf numFmtId="0" fontId="15" fillId="3" borderId="7" xfId="0" applyFont="1" applyFill="1" applyBorder="1" applyAlignment="1">
      <alignment horizontal="left" vertical="center" wrapText="1"/>
    </xf>
    <xf numFmtId="0" fontId="25" fillId="0" borderId="7" xfId="0" applyFont="1" applyBorder="1" applyAlignment="1">
      <alignment horizontal="left" vertical="center"/>
    </xf>
    <xf numFmtId="0" fontId="17" fillId="2" borderId="34" xfId="0" applyFont="1" applyFill="1" applyBorder="1" applyAlignment="1">
      <alignment horizontal="center" vertical="top" wrapText="1"/>
    </xf>
    <xf numFmtId="0" fontId="6" fillId="0" borderId="0" xfId="0" applyFont="1" applyAlignment="1">
      <alignment horizontal="center" vertical="center" wrapText="1"/>
    </xf>
    <xf numFmtId="14" fontId="1" fillId="0" borderId="0" xfId="0" applyNumberFormat="1" applyFont="1" applyAlignment="1">
      <alignment horizontal="left" vertical="center" wrapText="1"/>
    </xf>
    <xf numFmtId="0" fontId="3" fillId="0" borderId="0" xfId="0" applyFont="1" applyAlignment="1">
      <alignment horizontal="center" vertical="center" wrapText="1"/>
    </xf>
    <xf numFmtId="0" fontId="20" fillId="0" borderId="0" xfId="0" applyFont="1" applyAlignment="1">
      <alignment vertical="center" wrapText="1"/>
    </xf>
    <xf numFmtId="0" fontId="21" fillId="0" borderId="0" xfId="0" applyFont="1"/>
    <xf numFmtId="0" fontId="19" fillId="0" borderId="0" xfId="0" applyFont="1" applyAlignment="1">
      <alignment horizontal="center" vertical="center" wrapText="1"/>
    </xf>
    <xf numFmtId="0" fontId="24" fillId="0" borderId="0" xfId="0" applyFont="1"/>
    <xf numFmtId="0" fontId="6" fillId="2" borderId="21" xfId="0" applyFont="1" applyFill="1" applyBorder="1" applyAlignment="1">
      <alignment horizontal="left" wrapText="1"/>
    </xf>
    <xf numFmtId="165" fontId="15" fillId="8" borderId="21" xfId="0" applyNumberFormat="1" applyFont="1" applyFill="1" applyBorder="1" applyAlignment="1">
      <alignment horizontal="center"/>
    </xf>
    <xf numFmtId="0" fontId="14" fillId="0" borderId="43" xfId="0" applyFont="1" applyBorder="1" applyAlignment="1">
      <alignment horizontal="left" wrapText="1"/>
    </xf>
    <xf numFmtId="166" fontId="8" fillId="8" borderId="25" xfId="0" applyNumberFormat="1" applyFont="1" applyFill="1" applyBorder="1" applyAlignment="1">
      <alignment horizontal="right"/>
    </xf>
    <xf numFmtId="166" fontId="8" fillId="8" borderId="27"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NUL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212725</xdr:colOff>
      <xdr:row>0</xdr:row>
      <xdr:rowOff>34329</xdr:rowOff>
    </xdr:from>
    <xdr:ext cx="4105276" cy="1410296"/>
    <xdr:pic>
      <xdr:nvPicPr>
        <xdr:cNvPr id="2" name="image1.jpg">
          <a:extLst>
            <a:ext uri="{FF2B5EF4-FFF2-40B4-BE49-F238E27FC236}">
              <a16:creationId xmlns:a16="http://schemas.microsoft.com/office/drawing/2014/main" id="{00000000-0008-0000-0000-000002000000}"/>
            </a:ext>
          </a:extLst>
        </xdr:cNvPr>
        <xdr:cNvPicPr preferRelativeResize="0"/>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313" b="8905"/>
        <a:stretch/>
      </xdr:blipFill>
      <xdr:spPr>
        <a:xfrm>
          <a:off x="212725" y="34329"/>
          <a:ext cx="4105276" cy="141029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212725</xdr:colOff>
      <xdr:row>0</xdr:row>
      <xdr:rowOff>34329</xdr:rowOff>
    </xdr:from>
    <xdr:ext cx="4105276" cy="1410296"/>
    <xdr:pic>
      <xdr:nvPicPr>
        <xdr:cNvPr id="2" name="image1.jpg">
          <a:extLst>
            <a:ext uri="{FF2B5EF4-FFF2-40B4-BE49-F238E27FC236}">
              <a16:creationId xmlns:a16="http://schemas.microsoft.com/office/drawing/2014/main" id="{F0398AE8-22C1-4FF2-9B3A-CBCA12A95B92}"/>
            </a:ext>
          </a:extLst>
        </xdr:cNvPr>
        <xdr:cNvPicPr preferRelativeResize="0"/>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313" b="8905"/>
        <a:stretch/>
      </xdr:blipFill>
      <xdr:spPr>
        <a:xfrm>
          <a:off x="208915" y="34329"/>
          <a:ext cx="4105276" cy="1410296"/>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212725</xdr:colOff>
      <xdr:row>0</xdr:row>
      <xdr:rowOff>34329</xdr:rowOff>
    </xdr:from>
    <xdr:ext cx="4105276" cy="1410296"/>
    <xdr:pic>
      <xdr:nvPicPr>
        <xdr:cNvPr id="2" name="image1.jpg">
          <a:extLst>
            <a:ext uri="{FF2B5EF4-FFF2-40B4-BE49-F238E27FC236}">
              <a16:creationId xmlns:a16="http://schemas.microsoft.com/office/drawing/2014/main" id="{FC68A0CC-404B-4A4D-BDAF-8F4AEE09AAF9}"/>
            </a:ext>
          </a:extLst>
        </xdr:cNvPr>
        <xdr:cNvPicPr preferRelativeResize="0"/>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313" b="8905"/>
        <a:stretch/>
      </xdr:blipFill>
      <xdr:spPr>
        <a:xfrm>
          <a:off x="208915" y="34329"/>
          <a:ext cx="4105276" cy="141029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6D7A8"/>
    <pageSetUpPr fitToPage="1"/>
  </sheetPr>
  <dimension ref="A1:P49"/>
  <sheetViews>
    <sheetView topLeftCell="A12" zoomScaleNormal="100" workbookViewId="0">
      <selection activeCell="C19" sqref="C19"/>
    </sheetView>
  </sheetViews>
  <sheetFormatPr defaultColWidth="12.5546875" defaultRowHeight="15" customHeight="1" x14ac:dyDescent="0.25"/>
  <cols>
    <col min="1" max="1" width="3.21875" customWidth="1"/>
    <col min="2" max="2" width="44.77734375" customWidth="1"/>
    <col min="3" max="3" width="16.5546875" customWidth="1"/>
    <col min="4" max="4" width="18.88671875" customWidth="1"/>
    <col min="5" max="5" width="14.109375" customWidth="1"/>
    <col min="6" max="6" width="13.5546875" customWidth="1"/>
    <col min="7" max="7" width="14.77734375" customWidth="1"/>
    <col min="8" max="8" width="19.109375" customWidth="1"/>
    <col min="9" max="9" width="21.6640625" customWidth="1"/>
    <col min="10" max="10" width="2.77734375" customWidth="1"/>
    <col min="11" max="12" width="8" hidden="1" customWidth="1"/>
    <col min="13" max="13" width="2" customWidth="1"/>
    <col min="14" max="14" width="14.109375" bestFit="1" customWidth="1"/>
  </cols>
  <sheetData>
    <row r="1" spans="1:16" ht="117" customHeight="1" x14ac:dyDescent="0.25">
      <c r="A1" s="1"/>
      <c r="B1" s="147"/>
      <c r="C1" s="99"/>
      <c r="D1" s="2"/>
      <c r="E1" s="2"/>
      <c r="F1" s="148" t="s">
        <v>0</v>
      </c>
      <c r="G1" s="99"/>
      <c r="H1" s="99"/>
      <c r="I1" s="99"/>
      <c r="J1" s="3"/>
      <c r="K1" s="3">
        <f>(C21/150)</f>
        <v>1.3333333333333333</v>
      </c>
      <c r="L1" s="3">
        <f>ROUNDUP(K1,0)</f>
        <v>2</v>
      </c>
      <c r="M1" s="3"/>
    </row>
    <row r="2" spans="1:16" ht="20.25" customHeight="1" x14ac:dyDescent="0.3">
      <c r="A2" s="4"/>
      <c r="B2" s="149" t="s">
        <v>78</v>
      </c>
      <c r="C2" s="150"/>
      <c r="D2" s="150"/>
      <c r="E2" s="150"/>
      <c r="F2" s="150"/>
      <c r="G2" s="150"/>
      <c r="H2" s="150"/>
      <c r="I2" s="150"/>
      <c r="J2" s="5"/>
      <c r="K2" s="5"/>
      <c r="L2" s="5"/>
      <c r="M2" s="5"/>
    </row>
    <row r="3" spans="1:16" ht="18.75" customHeight="1" x14ac:dyDescent="0.3">
      <c r="A3" s="6"/>
      <c r="B3" s="7"/>
      <c r="C3" s="7"/>
      <c r="D3" s="7"/>
      <c r="E3" s="7"/>
      <c r="F3" s="7"/>
      <c r="G3" s="7"/>
      <c r="H3" s="7"/>
      <c r="I3" s="8"/>
      <c r="J3" s="5"/>
      <c r="K3" s="5"/>
      <c r="L3" s="5"/>
      <c r="M3" s="5"/>
    </row>
    <row r="4" spans="1:16" ht="18.75" customHeight="1" x14ac:dyDescent="0.35">
      <c r="A4" s="6"/>
      <c r="B4" s="151" t="s">
        <v>1</v>
      </c>
      <c r="C4" s="152"/>
      <c r="D4" s="152"/>
      <c r="E4" s="152"/>
      <c r="F4" s="152"/>
      <c r="G4" s="152"/>
      <c r="H4" s="152"/>
      <c r="I4" s="152"/>
      <c r="J4" s="5"/>
      <c r="K4" s="5"/>
      <c r="L4" s="5"/>
      <c r="M4" s="5"/>
    </row>
    <row r="5" spans="1:16" ht="18.75" customHeight="1" x14ac:dyDescent="0.35">
      <c r="A5" s="6"/>
      <c r="B5" s="151" t="s">
        <v>80</v>
      </c>
      <c r="C5" s="152"/>
      <c r="D5" s="152"/>
      <c r="E5" s="152"/>
      <c r="F5" s="152"/>
      <c r="G5" s="152"/>
      <c r="H5" s="152"/>
      <c r="I5" s="152"/>
      <c r="J5" s="5"/>
      <c r="K5" s="5"/>
      <c r="L5" s="5"/>
      <c r="M5" s="5"/>
    </row>
    <row r="6" spans="1:16" ht="18.75" customHeight="1" x14ac:dyDescent="0.3">
      <c r="A6" s="34"/>
      <c r="B6" s="146"/>
      <c r="C6" s="146"/>
      <c r="D6" s="146"/>
      <c r="E6" s="146"/>
      <c r="F6" s="146"/>
      <c r="G6" s="146"/>
      <c r="H6" s="146"/>
      <c r="I6" s="146"/>
      <c r="J6" s="5"/>
      <c r="K6" s="5"/>
      <c r="L6" s="5"/>
      <c r="M6" s="5"/>
    </row>
    <row r="7" spans="1:16" ht="53.4" customHeight="1" x14ac:dyDescent="0.25">
      <c r="A7" s="9"/>
      <c r="B7" s="143" t="s">
        <v>2</v>
      </c>
      <c r="C7" s="144"/>
      <c r="D7" s="144"/>
      <c r="E7" s="144"/>
      <c r="F7" s="144"/>
      <c r="G7" s="144"/>
      <c r="H7" s="144"/>
      <c r="I7" s="144"/>
      <c r="J7" s="10"/>
      <c r="K7" s="10"/>
      <c r="L7" s="10"/>
      <c r="M7" s="10"/>
    </row>
    <row r="8" spans="1:16" s="42" customFormat="1" ht="21.6" customHeight="1" x14ac:dyDescent="0.3">
      <c r="A8" s="38"/>
      <c r="B8" s="39"/>
      <c r="C8" s="40"/>
      <c r="D8" s="40"/>
      <c r="E8" s="40"/>
      <c r="F8" s="40"/>
      <c r="G8" s="40"/>
      <c r="H8" s="40"/>
      <c r="I8" s="40"/>
      <c r="J8" s="41"/>
      <c r="K8" s="41"/>
      <c r="L8" s="41"/>
      <c r="M8" s="41"/>
    </row>
    <row r="9" spans="1:16" ht="78" customHeight="1" thickBot="1" x14ac:dyDescent="0.3">
      <c r="A9" s="35"/>
      <c r="B9" s="121" t="s">
        <v>46</v>
      </c>
      <c r="C9" s="122"/>
      <c r="D9" s="122"/>
      <c r="E9" s="122"/>
      <c r="F9" s="122"/>
      <c r="G9" s="122"/>
      <c r="H9" s="122"/>
      <c r="I9" s="123"/>
      <c r="J9" s="10"/>
      <c r="K9" s="10"/>
      <c r="L9" s="10"/>
      <c r="M9" s="10"/>
    </row>
    <row r="10" spans="1:16" s="42" customFormat="1" ht="24" customHeight="1" thickBot="1" x14ac:dyDescent="0.35">
      <c r="A10" s="43"/>
      <c r="B10" s="126" t="s">
        <v>43</v>
      </c>
      <c r="C10" s="127"/>
      <c r="D10" s="127"/>
      <c r="E10" s="127"/>
      <c r="F10" s="127"/>
      <c r="G10" s="127"/>
      <c r="H10" s="124" t="s">
        <v>28</v>
      </c>
      <c r="I10" s="125"/>
      <c r="J10" s="10"/>
      <c r="K10" s="44"/>
      <c r="L10" s="44"/>
      <c r="M10" s="44"/>
    </row>
    <row r="11" spans="1:16" ht="21" customHeight="1" thickBot="1" x14ac:dyDescent="0.35">
      <c r="A11" s="36"/>
      <c r="B11" s="128" t="s">
        <v>34</v>
      </c>
      <c r="C11" s="129"/>
      <c r="D11" s="129"/>
      <c r="E11" s="129"/>
      <c r="F11" s="129"/>
      <c r="G11" s="130"/>
      <c r="H11" s="137">
        <v>0</v>
      </c>
      <c r="I11" s="138"/>
      <c r="J11" s="10"/>
      <c r="K11" s="37"/>
      <c r="L11" s="37"/>
      <c r="M11" s="37"/>
    </row>
    <row r="12" spans="1:16" ht="21" customHeight="1" thickBot="1" x14ac:dyDescent="0.35">
      <c r="A12" s="36"/>
      <c r="B12" s="131" t="s">
        <v>57</v>
      </c>
      <c r="C12" s="132"/>
      <c r="D12" s="132"/>
      <c r="E12" s="132"/>
      <c r="F12" s="132"/>
      <c r="G12" s="133"/>
      <c r="H12" s="139">
        <f>SUM(D42)</f>
        <v>190000</v>
      </c>
      <c r="I12" s="139"/>
      <c r="J12" s="10"/>
      <c r="K12" s="37"/>
      <c r="L12" s="37"/>
      <c r="M12" s="37"/>
      <c r="P12" s="66"/>
    </row>
    <row r="13" spans="1:16" ht="21" customHeight="1" thickBot="1" x14ac:dyDescent="0.35">
      <c r="A13" s="36"/>
      <c r="B13" s="131" t="s">
        <v>60</v>
      </c>
      <c r="C13" s="132"/>
      <c r="D13" s="132"/>
      <c r="E13" s="132"/>
      <c r="F13" s="132"/>
      <c r="G13" s="133"/>
      <c r="H13" s="139">
        <f>SUM(C18*D18*36)+(C19*D19*36)+(C20*D20*36)+D39</f>
        <v>1565000</v>
      </c>
      <c r="I13" s="139"/>
      <c r="J13" s="10"/>
      <c r="K13" s="37"/>
      <c r="L13" s="37"/>
      <c r="M13" s="37"/>
      <c r="N13" s="66"/>
      <c r="P13" s="68"/>
    </row>
    <row r="14" spans="1:16" ht="21" customHeight="1" thickBot="1" x14ac:dyDescent="0.35">
      <c r="A14" s="36"/>
      <c r="B14" s="134" t="s">
        <v>47</v>
      </c>
      <c r="C14" s="135"/>
      <c r="D14" s="135"/>
      <c r="E14" s="135"/>
      <c r="F14" s="135"/>
      <c r="G14" s="136"/>
      <c r="H14" s="139">
        <f>SUM(E45)</f>
        <v>1689000</v>
      </c>
      <c r="I14" s="139"/>
      <c r="J14" s="10"/>
      <c r="K14" s="37"/>
      <c r="L14" s="37"/>
      <c r="M14" s="37"/>
      <c r="P14" s="66"/>
    </row>
    <row r="15" spans="1:16" ht="24" customHeight="1" x14ac:dyDescent="0.25">
      <c r="A15" s="36"/>
      <c r="B15" s="145"/>
      <c r="C15" s="145"/>
      <c r="D15" s="145"/>
      <c r="E15" s="145"/>
      <c r="F15" s="145"/>
      <c r="G15" s="145"/>
      <c r="H15" s="145"/>
      <c r="I15" s="145"/>
      <c r="J15" s="10"/>
      <c r="K15" s="37"/>
      <c r="L15" s="37"/>
      <c r="M15" s="37"/>
      <c r="P15" s="66"/>
    </row>
    <row r="16" spans="1:16" s="42" customFormat="1" ht="47.4" customHeight="1" thickBot="1" x14ac:dyDescent="0.3">
      <c r="A16" s="43"/>
      <c r="B16" s="121" t="s">
        <v>41</v>
      </c>
      <c r="C16" s="122"/>
      <c r="D16" s="122"/>
      <c r="E16" s="122"/>
      <c r="F16" s="122"/>
      <c r="G16" s="122"/>
      <c r="H16" s="122"/>
      <c r="I16" s="123"/>
      <c r="J16" s="44"/>
      <c r="K16" s="44"/>
      <c r="L16" s="44"/>
      <c r="M16" s="44"/>
    </row>
    <row r="17" spans="1:13" ht="48" thickBot="1" x14ac:dyDescent="0.4">
      <c r="A17" s="11"/>
      <c r="B17" s="46" t="s">
        <v>3</v>
      </c>
      <c r="C17" s="64" t="s">
        <v>39</v>
      </c>
      <c r="D17" s="47" t="s">
        <v>4</v>
      </c>
      <c r="E17" s="79" t="s">
        <v>38</v>
      </c>
      <c r="F17" s="51" t="s">
        <v>5</v>
      </c>
      <c r="G17" s="47" t="s">
        <v>6</v>
      </c>
      <c r="H17" s="64" t="s">
        <v>44</v>
      </c>
      <c r="I17" s="71" t="s">
        <v>37</v>
      </c>
      <c r="J17" s="14"/>
      <c r="K17" s="14"/>
      <c r="L17" s="14"/>
      <c r="M17" s="14"/>
    </row>
    <row r="18" spans="1:13" ht="16.2" thickBot="1" x14ac:dyDescent="0.35">
      <c r="A18" s="15"/>
      <c r="B18" s="70" t="s">
        <v>36</v>
      </c>
      <c r="C18" s="45">
        <v>200</v>
      </c>
      <c r="D18" s="83">
        <v>155</v>
      </c>
      <c r="E18" s="54">
        <v>4</v>
      </c>
      <c r="F18" s="52">
        <v>36</v>
      </c>
      <c r="G18" s="49">
        <v>0</v>
      </c>
      <c r="H18" s="62">
        <f>D18*(E18+F18+(G18*1.5))</f>
        <v>6200</v>
      </c>
      <c r="I18" s="63">
        <f>(H18*C18)</f>
        <v>1240000</v>
      </c>
      <c r="J18" s="18"/>
      <c r="K18" s="18"/>
      <c r="L18" s="18"/>
      <c r="M18" s="18"/>
    </row>
    <row r="19" spans="1:13" ht="16.2" thickBot="1" x14ac:dyDescent="0.35">
      <c r="A19" s="15"/>
      <c r="B19" s="93"/>
      <c r="C19" s="16"/>
      <c r="D19" s="84"/>
      <c r="E19" s="53"/>
      <c r="F19" s="52"/>
      <c r="G19" s="50">
        <v>0</v>
      </c>
      <c r="H19" s="62">
        <f>D19*(E19+F19+(G19*1.5))</f>
        <v>0</v>
      </c>
      <c r="I19" s="63">
        <f>(H19*C19)</f>
        <v>0</v>
      </c>
      <c r="J19" s="18"/>
      <c r="K19" s="18"/>
      <c r="L19" s="18"/>
      <c r="M19" s="18"/>
    </row>
    <row r="20" spans="1:13" ht="16.8" customHeight="1" thickBot="1" x14ac:dyDescent="0.35">
      <c r="A20" s="15"/>
      <c r="B20" s="65"/>
      <c r="C20" s="77"/>
      <c r="D20" s="85"/>
      <c r="E20" s="72"/>
      <c r="F20" s="73"/>
      <c r="G20" s="48">
        <v>0</v>
      </c>
      <c r="H20" s="62">
        <f>D20*(E20+F20+(G20*1.5))</f>
        <v>0</v>
      </c>
      <c r="I20" s="63">
        <f>(H20*C20)</f>
        <v>0</v>
      </c>
      <c r="J20" s="18"/>
      <c r="K20" s="18"/>
      <c r="L20" s="18"/>
      <c r="M20" s="18"/>
    </row>
    <row r="21" spans="1:13" ht="16.8" customHeight="1" thickBot="1" x14ac:dyDescent="0.35">
      <c r="A21" s="13"/>
      <c r="B21" s="75" t="s">
        <v>32</v>
      </c>
      <c r="C21" s="76">
        <f>SUM(C18:C20)</f>
        <v>200</v>
      </c>
      <c r="D21" s="74"/>
      <c r="E21" s="140" t="s">
        <v>45</v>
      </c>
      <c r="F21" s="141"/>
      <c r="G21" s="141"/>
      <c r="H21" s="142"/>
      <c r="I21" s="78">
        <f t="shared" ref="I21" si="0">SUM(I18:I20)</f>
        <v>1240000</v>
      </c>
      <c r="K21" s="18"/>
      <c r="L21" s="18"/>
      <c r="M21" s="18"/>
    </row>
    <row r="22" spans="1:13" ht="21.6" customHeight="1" x14ac:dyDescent="0.25">
      <c r="A22" s="19"/>
      <c r="B22" s="119"/>
      <c r="C22" s="120"/>
      <c r="D22" s="120"/>
      <c r="E22" s="119"/>
      <c r="F22" s="119"/>
      <c r="G22" s="119"/>
      <c r="H22" s="119"/>
      <c r="I22" s="69"/>
      <c r="J22" s="20"/>
      <c r="K22" s="20"/>
      <c r="L22" s="20"/>
      <c r="M22" s="20"/>
    </row>
    <row r="23" spans="1:13" s="55" customFormat="1" ht="130.19999999999999" customHeight="1" thickBot="1" x14ac:dyDescent="0.3">
      <c r="A23" s="33"/>
      <c r="B23" s="121" t="s">
        <v>42</v>
      </c>
      <c r="C23" s="122"/>
      <c r="D23" s="122"/>
      <c r="E23" s="122"/>
      <c r="F23" s="122"/>
      <c r="G23" s="122"/>
      <c r="H23" s="122"/>
      <c r="I23" s="123"/>
      <c r="J23" s="30"/>
      <c r="K23" s="30"/>
      <c r="L23" s="30"/>
      <c r="M23" s="30"/>
    </row>
    <row r="24" spans="1:13" ht="18" thickBot="1" x14ac:dyDescent="0.35">
      <c r="A24" s="21"/>
      <c r="B24" s="22" t="s">
        <v>7</v>
      </c>
      <c r="C24" s="12" t="s">
        <v>8</v>
      </c>
      <c r="D24" s="56" t="s">
        <v>28</v>
      </c>
      <c r="E24" s="115"/>
      <c r="F24" s="116"/>
      <c r="G24" s="116"/>
      <c r="H24" s="116"/>
      <c r="I24" s="117"/>
      <c r="J24" s="23"/>
      <c r="K24" s="23"/>
      <c r="L24" s="23"/>
      <c r="M24" s="23"/>
    </row>
    <row r="25" spans="1:13" ht="16.2" thickBot="1" x14ac:dyDescent="0.35">
      <c r="A25" s="15"/>
      <c r="B25" s="24" t="s">
        <v>9</v>
      </c>
      <c r="C25" s="58">
        <v>0</v>
      </c>
      <c r="D25" s="60">
        <v>0</v>
      </c>
      <c r="E25" s="118" t="s">
        <v>10</v>
      </c>
      <c r="F25" s="99"/>
      <c r="G25" s="99"/>
      <c r="H25" s="99"/>
      <c r="I25" s="100"/>
      <c r="J25" s="18"/>
      <c r="K25" s="18"/>
      <c r="L25" s="18"/>
      <c r="M25" s="18"/>
    </row>
    <row r="26" spans="1:13" ht="16.2" thickBot="1" x14ac:dyDescent="0.35">
      <c r="A26" s="15"/>
      <c r="B26" s="67" t="s">
        <v>40</v>
      </c>
      <c r="C26" s="58">
        <v>0</v>
      </c>
      <c r="D26" s="60">
        <f>C21*C26</f>
        <v>0</v>
      </c>
      <c r="E26" s="98" t="s">
        <v>11</v>
      </c>
      <c r="F26" s="99"/>
      <c r="G26" s="99"/>
      <c r="H26" s="99"/>
      <c r="I26" s="100"/>
      <c r="J26" s="18"/>
      <c r="K26" s="18"/>
      <c r="L26" s="18"/>
      <c r="M26" s="18"/>
    </row>
    <row r="27" spans="1:13" ht="16.2" thickBot="1" x14ac:dyDescent="0.35">
      <c r="A27" s="15"/>
      <c r="B27" s="24" t="s">
        <v>68</v>
      </c>
      <c r="C27" s="58">
        <v>0</v>
      </c>
      <c r="D27" s="60">
        <f>C21*0.1*C27</f>
        <v>0</v>
      </c>
      <c r="E27" s="98" t="s">
        <v>12</v>
      </c>
      <c r="F27" s="99"/>
      <c r="G27" s="99"/>
      <c r="H27" s="99"/>
      <c r="I27" s="100"/>
      <c r="J27" s="18"/>
      <c r="K27" s="18"/>
      <c r="L27" s="18"/>
      <c r="M27" s="18"/>
    </row>
    <row r="28" spans="1:13" ht="16.2" thickBot="1" x14ac:dyDescent="0.35">
      <c r="A28" s="15"/>
      <c r="B28" s="24" t="s">
        <v>59</v>
      </c>
      <c r="C28" s="58">
        <v>0</v>
      </c>
      <c r="D28" s="60">
        <f>C18*C28</f>
        <v>0</v>
      </c>
      <c r="E28" s="98" t="s">
        <v>13</v>
      </c>
      <c r="F28" s="99"/>
      <c r="G28" s="99"/>
      <c r="H28" s="99"/>
      <c r="I28" s="100"/>
      <c r="J28" s="18"/>
      <c r="K28" s="18"/>
      <c r="L28" s="18"/>
      <c r="M28" s="18"/>
    </row>
    <row r="29" spans="1:13" ht="16.2" thickBot="1" x14ac:dyDescent="0.35">
      <c r="A29" s="15"/>
      <c r="B29" s="24" t="s">
        <v>14</v>
      </c>
      <c r="C29" s="58">
        <v>0</v>
      </c>
      <c r="D29" s="60">
        <f>C21*C29</f>
        <v>0</v>
      </c>
      <c r="E29" s="98" t="s">
        <v>15</v>
      </c>
      <c r="F29" s="99"/>
      <c r="G29" s="99"/>
      <c r="H29" s="99"/>
      <c r="I29" s="100"/>
      <c r="J29" s="18"/>
      <c r="K29" s="18"/>
      <c r="L29" s="18"/>
      <c r="M29" s="18"/>
    </row>
    <row r="30" spans="1:13" ht="16.2" thickBot="1" x14ac:dyDescent="0.35">
      <c r="A30" s="15"/>
      <c r="B30" s="24" t="s">
        <v>16</v>
      </c>
      <c r="C30" s="58">
        <v>65</v>
      </c>
      <c r="D30" s="60">
        <f>C21*C30</f>
        <v>13000</v>
      </c>
      <c r="E30" s="98" t="s">
        <v>64</v>
      </c>
      <c r="F30" s="99"/>
      <c r="G30" s="99"/>
      <c r="H30" s="99"/>
      <c r="I30" s="100"/>
      <c r="J30" s="18"/>
      <c r="K30" s="18"/>
      <c r="L30" s="18"/>
      <c r="M30" s="18"/>
    </row>
    <row r="31" spans="1:13" ht="16.2" thickBot="1" x14ac:dyDescent="0.35">
      <c r="A31" s="15"/>
      <c r="B31" s="24" t="s">
        <v>69</v>
      </c>
      <c r="C31" s="59">
        <v>900</v>
      </c>
      <c r="D31" s="61">
        <f>C31*C21</f>
        <v>180000</v>
      </c>
      <c r="E31" s="98" t="s">
        <v>18</v>
      </c>
      <c r="F31" s="99"/>
      <c r="G31" s="99"/>
      <c r="H31" s="99"/>
      <c r="I31" s="100"/>
      <c r="J31" s="18"/>
      <c r="K31" s="18"/>
      <c r="L31" s="18"/>
      <c r="M31" s="18"/>
    </row>
    <row r="32" spans="1:13" ht="16.2" thickBot="1" x14ac:dyDescent="0.35">
      <c r="A32" s="15"/>
      <c r="B32" s="24" t="s">
        <v>73</v>
      </c>
      <c r="C32" s="58">
        <v>55</v>
      </c>
      <c r="D32" s="60">
        <f>(C32*C21)*4</f>
        <v>44000</v>
      </c>
      <c r="E32" s="98" t="s">
        <v>19</v>
      </c>
      <c r="F32" s="99"/>
      <c r="G32" s="99"/>
      <c r="H32" s="99"/>
      <c r="I32" s="100"/>
      <c r="J32" s="18"/>
      <c r="K32" s="18"/>
      <c r="L32" s="18"/>
      <c r="M32" s="18"/>
    </row>
    <row r="33" spans="1:15" ht="16.2" thickBot="1" x14ac:dyDescent="0.35">
      <c r="A33" s="15"/>
      <c r="B33" s="24" t="s">
        <v>74</v>
      </c>
      <c r="C33" s="58">
        <v>190</v>
      </c>
      <c r="D33" s="60">
        <f>(C33*C21)*4</f>
        <v>152000</v>
      </c>
      <c r="E33" s="98" t="s">
        <v>20</v>
      </c>
      <c r="F33" s="99"/>
      <c r="G33" s="99"/>
      <c r="H33" s="99"/>
      <c r="I33" s="100"/>
      <c r="J33" s="18"/>
      <c r="K33" s="18"/>
      <c r="L33" s="18"/>
      <c r="M33" s="18"/>
    </row>
    <row r="34" spans="1:15" ht="16.2" thickBot="1" x14ac:dyDescent="0.35">
      <c r="A34" s="15"/>
      <c r="B34" s="24" t="s">
        <v>21</v>
      </c>
      <c r="C34" s="58">
        <v>0</v>
      </c>
      <c r="D34" s="60">
        <f>C22*C34</f>
        <v>0</v>
      </c>
      <c r="E34" s="98" t="s">
        <v>17</v>
      </c>
      <c r="F34" s="99"/>
      <c r="G34" s="99"/>
      <c r="H34" s="99"/>
      <c r="I34" s="100"/>
      <c r="J34" s="18"/>
      <c r="K34" s="18"/>
      <c r="L34" s="18"/>
      <c r="M34" s="18"/>
    </row>
    <row r="35" spans="1:15" ht="16.2" thickBot="1" x14ac:dyDescent="0.35">
      <c r="A35" s="15"/>
      <c r="B35" s="24" t="s">
        <v>65</v>
      </c>
      <c r="C35" s="58">
        <v>75</v>
      </c>
      <c r="D35" s="60">
        <f>(C21*C35)*4</f>
        <v>60000</v>
      </c>
      <c r="E35" s="98" t="s">
        <v>22</v>
      </c>
      <c r="F35" s="99"/>
      <c r="G35" s="99"/>
      <c r="H35" s="99"/>
      <c r="I35" s="100"/>
      <c r="J35" s="18"/>
      <c r="K35" s="18"/>
      <c r="L35" s="18"/>
      <c r="M35" s="18"/>
    </row>
    <row r="36" spans="1:15" ht="16.2" thickBot="1" x14ac:dyDescent="0.35">
      <c r="A36" s="15"/>
      <c r="B36" s="67" t="s">
        <v>23</v>
      </c>
      <c r="C36" s="58">
        <v>0</v>
      </c>
      <c r="D36" s="60">
        <v>0</v>
      </c>
      <c r="E36" s="98" t="s">
        <v>17</v>
      </c>
      <c r="F36" s="99"/>
      <c r="G36" s="99"/>
      <c r="H36" s="99"/>
      <c r="I36" s="100"/>
      <c r="J36" s="18"/>
      <c r="K36" s="18"/>
      <c r="L36" s="18"/>
      <c r="M36" s="18"/>
    </row>
    <row r="37" spans="1:15" ht="16.2" thickBot="1" x14ac:dyDescent="0.35">
      <c r="A37" s="15"/>
      <c r="B37" s="24" t="s">
        <v>24</v>
      </c>
      <c r="C37" s="58">
        <v>0</v>
      </c>
      <c r="D37" s="60">
        <f>C22*C37</f>
        <v>0</v>
      </c>
      <c r="E37" s="98" t="s">
        <v>17</v>
      </c>
      <c r="F37" s="99"/>
      <c r="G37" s="99"/>
      <c r="H37" s="99"/>
      <c r="I37" s="100"/>
      <c r="J37" s="18"/>
      <c r="K37" s="18"/>
      <c r="L37" s="18"/>
      <c r="M37" s="18"/>
    </row>
    <row r="38" spans="1:15" ht="16.2" thickBot="1" x14ac:dyDescent="0.35">
      <c r="A38" s="15"/>
      <c r="B38" s="24" t="s">
        <v>25</v>
      </c>
      <c r="C38" s="58">
        <v>0</v>
      </c>
      <c r="D38" s="60">
        <f>(C38*L1)*4</f>
        <v>0</v>
      </c>
      <c r="E38" s="101" t="s">
        <v>26</v>
      </c>
      <c r="F38" s="102"/>
      <c r="G38" s="102"/>
      <c r="H38" s="102"/>
      <c r="I38" s="103"/>
      <c r="J38" s="18"/>
      <c r="K38" s="18"/>
      <c r="L38" s="18"/>
      <c r="M38" s="18"/>
    </row>
    <row r="39" spans="1:15" ht="16.2" thickBot="1" x14ac:dyDescent="0.35">
      <c r="A39" s="26"/>
      <c r="B39" s="57" t="s">
        <v>27</v>
      </c>
      <c r="C39" s="27"/>
      <c r="D39" s="28">
        <f>SUM(D25:D38)</f>
        <v>449000</v>
      </c>
      <c r="E39" s="25"/>
      <c r="F39" s="25"/>
      <c r="G39" s="25"/>
      <c r="H39" s="25"/>
      <c r="I39" s="8"/>
      <c r="J39" s="18"/>
      <c r="K39" s="18"/>
      <c r="L39" s="18"/>
      <c r="M39" s="18"/>
    </row>
    <row r="40" spans="1:15" ht="19.8" customHeight="1" thickBot="1" x14ac:dyDescent="0.3">
      <c r="A40" s="19"/>
      <c r="B40" s="95"/>
      <c r="C40" s="96"/>
      <c r="D40" s="96"/>
      <c r="E40" s="96"/>
      <c r="F40" s="96"/>
      <c r="G40" s="96"/>
      <c r="H40" s="96"/>
      <c r="I40" s="97"/>
      <c r="J40" s="29"/>
      <c r="K40" s="29"/>
      <c r="L40" s="29"/>
      <c r="M40" s="29"/>
    </row>
    <row r="41" spans="1:15" ht="18" thickBot="1" x14ac:dyDescent="0.35">
      <c r="B41" s="91"/>
      <c r="C41" s="89" t="s">
        <v>8</v>
      </c>
      <c r="D41" s="89" t="s">
        <v>28</v>
      </c>
      <c r="E41" s="104"/>
      <c r="F41" s="105"/>
      <c r="G41" s="105"/>
      <c r="H41" s="105"/>
      <c r="I41" s="106"/>
    </row>
    <row r="42" spans="1:15" ht="36" customHeight="1" thickBot="1" x14ac:dyDescent="0.35">
      <c r="A42" s="21"/>
      <c r="B42" s="81" t="s">
        <v>29</v>
      </c>
      <c r="C42" s="87">
        <v>950</v>
      </c>
      <c r="D42" s="86">
        <f>C42*C21</f>
        <v>190000</v>
      </c>
      <c r="E42" s="107" t="s">
        <v>56</v>
      </c>
      <c r="F42" s="108"/>
      <c r="G42" s="108"/>
      <c r="H42" s="108"/>
      <c r="I42" s="109"/>
      <c r="J42" s="82"/>
      <c r="K42" s="5"/>
      <c r="L42" s="5"/>
      <c r="M42" s="5"/>
      <c r="O42" s="90"/>
    </row>
    <row r="43" spans="1:15" ht="15" customHeight="1" thickBot="1" x14ac:dyDescent="0.3"/>
    <row r="44" spans="1:15" ht="35.4" customHeight="1" thickBot="1" x14ac:dyDescent="0.35">
      <c r="B44" s="110" t="s">
        <v>35</v>
      </c>
      <c r="C44" s="110"/>
      <c r="D44" s="110"/>
      <c r="E44" s="110"/>
      <c r="F44" s="110"/>
      <c r="G44" s="110"/>
    </row>
    <row r="45" spans="1:15" ht="39" customHeight="1" thickBot="1" x14ac:dyDescent="0.4">
      <c r="A45" s="31"/>
      <c r="B45" s="111" t="s">
        <v>33</v>
      </c>
      <c r="C45" s="111"/>
      <c r="D45" s="111"/>
      <c r="E45" s="112">
        <f>D39+I21</f>
        <v>1689000</v>
      </c>
      <c r="F45" s="113"/>
      <c r="G45" s="114"/>
      <c r="H45" s="80"/>
      <c r="I45" s="80"/>
      <c r="J45" s="32"/>
      <c r="K45" s="32"/>
      <c r="L45" s="32"/>
      <c r="M45" s="32"/>
    </row>
    <row r="46" spans="1:15" ht="15" customHeight="1" x14ac:dyDescent="0.25">
      <c r="B46" s="92"/>
    </row>
    <row r="47" spans="1:15" ht="15" customHeight="1" x14ac:dyDescent="0.35">
      <c r="B47" s="94"/>
      <c r="C47" s="94"/>
      <c r="D47" s="94"/>
      <c r="E47" s="94"/>
      <c r="F47" s="94"/>
      <c r="G47" s="94"/>
      <c r="H47" s="94"/>
      <c r="I47" s="94"/>
    </row>
    <row r="48" spans="1:15" ht="15" customHeight="1" x14ac:dyDescent="0.25">
      <c r="B48" s="92"/>
    </row>
    <row r="49" spans="2:2" ht="15" customHeight="1" x14ac:dyDescent="0.25">
      <c r="B49" s="92"/>
    </row>
  </sheetData>
  <mergeCells count="45">
    <mergeCell ref="B7:I7"/>
    <mergeCell ref="B15:I15"/>
    <mergeCell ref="B16:I16"/>
    <mergeCell ref="B6:I6"/>
    <mergeCell ref="B1:C1"/>
    <mergeCell ref="F1:I1"/>
    <mergeCell ref="B2:I2"/>
    <mergeCell ref="B4:I4"/>
    <mergeCell ref="B5:I5"/>
    <mergeCell ref="B22:H22"/>
    <mergeCell ref="B23:I23"/>
    <mergeCell ref="B9:I9"/>
    <mergeCell ref="H10:I10"/>
    <mergeCell ref="B10:G10"/>
    <mergeCell ref="B11:G11"/>
    <mergeCell ref="B13:G13"/>
    <mergeCell ref="B12:G12"/>
    <mergeCell ref="B14:G14"/>
    <mergeCell ref="H11:I11"/>
    <mergeCell ref="H12:I12"/>
    <mergeCell ref="H13:I13"/>
    <mergeCell ref="H14:I14"/>
    <mergeCell ref="E21:H21"/>
    <mergeCell ref="E24:I24"/>
    <mergeCell ref="E25:I25"/>
    <mergeCell ref="E26:I26"/>
    <mergeCell ref="E27:I27"/>
    <mergeCell ref="E28:I28"/>
    <mergeCell ref="E29:I29"/>
    <mergeCell ref="E30:I30"/>
    <mergeCell ref="E31:I31"/>
    <mergeCell ref="E32:I32"/>
    <mergeCell ref="E33:I33"/>
    <mergeCell ref="B47:I47"/>
    <mergeCell ref="B40:I40"/>
    <mergeCell ref="E34:I34"/>
    <mergeCell ref="E35:I35"/>
    <mergeCell ref="E36:I36"/>
    <mergeCell ref="E37:I37"/>
    <mergeCell ref="E38:I38"/>
    <mergeCell ref="E41:I41"/>
    <mergeCell ref="E42:I42"/>
    <mergeCell ref="B44:G44"/>
    <mergeCell ref="B45:D45"/>
    <mergeCell ref="E45:G45"/>
  </mergeCells>
  <pageMargins left="0.7" right="0.7" top="0.75" bottom="0.75" header="0" footer="0"/>
  <pageSetup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D276E-A406-4BE4-B048-75374F215207}">
  <sheetPr>
    <tabColor rgb="FFB6D7A8"/>
    <pageSetUpPr fitToPage="1"/>
  </sheetPr>
  <dimension ref="A1:P47"/>
  <sheetViews>
    <sheetView topLeftCell="A10" zoomScale="115" zoomScaleNormal="115" workbookViewId="0">
      <selection activeCell="H13" sqref="H13:I13"/>
    </sheetView>
  </sheetViews>
  <sheetFormatPr defaultColWidth="12.5546875" defaultRowHeight="15" customHeight="1" x14ac:dyDescent="0.25"/>
  <cols>
    <col min="1" max="1" width="3.21875" customWidth="1"/>
    <col min="2" max="2" width="44.77734375" customWidth="1"/>
    <col min="3" max="3" width="16.5546875" customWidth="1"/>
    <col min="4" max="4" width="18.88671875" customWidth="1"/>
    <col min="5" max="5" width="13.88671875" customWidth="1"/>
    <col min="6" max="6" width="13.5546875" customWidth="1"/>
    <col min="7" max="7" width="16.6640625" customWidth="1"/>
    <col min="8" max="8" width="18.5546875" customWidth="1"/>
    <col min="9" max="9" width="20.5546875" customWidth="1"/>
    <col min="10" max="10" width="2.77734375" customWidth="1"/>
    <col min="11" max="12" width="8" hidden="1" customWidth="1"/>
    <col min="13" max="13" width="2" customWidth="1"/>
    <col min="14" max="14" width="14.109375" bestFit="1" customWidth="1"/>
  </cols>
  <sheetData>
    <row r="1" spans="1:16" ht="117" customHeight="1" x14ac:dyDescent="0.25">
      <c r="A1" s="1"/>
      <c r="B1" s="147"/>
      <c r="C1" s="99"/>
      <c r="D1" s="2"/>
      <c r="E1" s="2"/>
      <c r="F1" s="148" t="s">
        <v>0</v>
      </c>
      <c r="G1" s="99"/>
      <c r="H1" s="99"/>
      <c r="I1" s="99"/>
      <c r="J1" s="3"/>
      <c r="K1" s="3">
        <f>(C21/150)</f>
        <v>1.3333333333333333</v>
      </c>
      <c r="L1" s="3">
        <f>ROUNDUP(K1,0)</f>
        <v>2</v>
      </c>
      <c r="M1" s="3"/>
    </row>
    <row r="2" spans="1:16" ht="20.25" customHeight="1" x14ac:dyDescent="0.3">
      <c r="A2" s="4"/>
      <c r="B2" s="149" t="s">
        <v>78</v>
      </c>
      <c r="C2" s="150"/>
      <c r="D2" s="150"/>
      <c r="E2" s="150"/>
      <c r="F2" s="150"/>
      <c r="G2" s="150"/>
      <c r="H2" s="150"/>
      <c r="I2" s="150"/>
      <c r="J2" s="5"/>
      <c r="K2" s="5"/>
      <c r="L2" s="5"/>
      <c r="M2" s="5"/>
    </row>
    <row r="3" spans="1:16" ht="18.75" customHeight="1" x14ac:dyDescent="0.3">
      <c r="A3" s="6"/>
      <c r="B3" s="7"/>
      <c r="C3" s="7"/>
      <c r="D3" s="7"/>
      <c r="E3" s="7"/>
      <c r="F3" s="7"/>
      <c r="G3" s="7"/>
      <c r="H3" s="7"/>
      <c r="I3" s="8"/>
      <c r="J3" s="5"/>
      <c r="K3" s="5"/>
      <c r="L3" s="5"/>
      <c r="M3" s="5"/>
    </row>
    <row r="4" spans="1:16" ht="18.75" customHeight="1" x14ac:dyDescent="0.35">
      <c r="A4" s="6"/>
      <c r="B4" s="151" t="s">
        <v>30</v>
      </c>
      <c r="C4" s="152"/>
      <c r="D4" s="152"/>
      <c r="E4" s="152"/>
      <c r="F4" s="152"/>
      <c r="G4" s="152"/>
      <c r="H4" s="152"/>
      <c r="I4" s="152"/>
      <c r="J4" s="5"/>
      <c r="K4" s="5"/>
      <c r="L4" s="5"/>
      <c r="M4" s="5"/>
    </row>
    <row r="5" spans="1:16" ht="18.75" customHeight="1" x14ac:dyDescent="0.35">
      <c r="A5" s="6"/>
      <c r="B5" s="151" t="s">
        <v>80</v>
      </c>
      <c r="C5" s="152"/>
      <c r="D5" s="152"/>
      <c r="E5" s="152"/>
      <c r="F5" s="152"/>
      <c r="G5" s="152"/>
      <c r="H5" s="152"/>
      <c r="I5" s="152"/>
      <c r="J5" s="5"/>
      <c r="K5" s="5"/>
      <c r="L5" s="5"/>
      <c r="M5" s="5"/>
    </row>
    <row r="6" spans="1:16" ht="18.75" customHeight="1" x14ac:dyDescent="0.3">
      <c r="A6" s="34"/>
      <c r="B6" s="146"/>
      <c r="C6" s="146"/>
      <c r="D6" s="146"/>
      <c r="E6" s="146"/>
      <c r="F6" s="146"/>
      <c r="G6" s="146"/>
      <c r="H6" s="146"/>
      <c r="I6" s="146"/>
      <c r="J6" s="5"/>
      <c r="K6" s="5"/>
      <c r="L6" s="5"/>
      <c r="M6" s="5"/>
    </row>
    <row r="7" spans="1:16" ht="53.4" customHeight="1" x14ac:dyDescent="0.25">
      <c r="A7" s="9"/>
      <c r="B7" s="143" t="s">
        <v>2</v>
      </c>
      <c r="C7" s="144"/>
      <c r="D7" s="144"/>
      <c r="E7" s="144"/>
      <c r="F7" s="144"/>
      <c r="G7" s="144"/>
      <c r="H7" s="144"/>
      <c r="I7" s="144"/>
      <c r="J7" s="10"/>
      <c r="K7" s="10"/>
      <c r="L7" s="10"/>
      <c r="M7" s="10"/>
    </row>
    <row r="8" spans="1:16" s="42" customFormat="1" ht="21.6" customHeight="1" x14ac:dyDescent="0.3">
      <c r="A8" s="38"/>
      <c r="B8" s="39"/>
      <c r="C8" s="40"/>
      <c r="D8" s="40"/>
      <c r="E8" s="40"/>
      <c r="F8" s="40"/>
      <c r="G8" s="40"/>
      <c r="H8" s="40"/>
      <c r="I8" s="40"/>
      <c r="J8" s="41"/>
      <c r="K8" s="41"/>
      <c r="L8" s="41"/>
      <c r="M8" s="41"/>
    </row>
    <row r="9" spans="1:16" ht="78" customHeight="1" thickBot="1" x14ac:dyDescent="0.3">
      <c r="A9" s="35"/>
      <c r="B9" s="121" t="s">
        <v>46</v>
      </c>
      <c r="C9" s="122"/>
      <c r="D9" s="122"/>
      <c r="E9" s="122"/>
      <c r="F9" s="122"/>
      <c r="G9" s="122"/>
      <c r="H9" s="122"/>
      <c r="I9" s="123"/>
      <c r="J9" s="10"/>
      <c r="K9" s="10"/>
      <c r="L9" s="10"/>
      <c r="M9" s="10"/>
    </row>
    <row r="10" spans="1:16" s="42" customFormat="1" ht="24" customHeight="1" thickBot="1" x14ac:dyDescent="0.35">
      <c r="A10" s="43"/>
      <c r="B10" s="126" t="s">
        <v>55</v>
      </c>
      <c r="C10" s="127"/>
      <c r="D10" s="127"/>
      <c r="E10" s="127"/>
      <c r="F10" s="127"/>
      <c r="G10" s="127"/>
      <c r="H10" s="124" t="s">
        <v>28</v>
      </c>
      <c r="I10" s="125"/>
      <c r="J10" s="10"/>
      <c r="K10" s="44"/>
      <c r="L10" s="44"/>
      <c r="M10" s="44"/>
    </row>
    <row r="11" spans="1:16" ht="21" customHeight="1" thickBot="1" x14ac:dyDescent="0.35">
      <c r="A11" s="36"/>
      <c r="B11" s="128" t="s">
        <v>34</v>
      </c>
      <c r="C11" s="129"/>
      <c r="D11" s="129"/>
      <c r="E11" s="129"/>
      <c r="F11" s="129"/>
      <c r="G11" s="130"/>
      <c r="H11" s="137">
        <v>0</v>
      </c>
      <c r="I11" s="138"/>
      <c r="J11" s="10"/>
      <c r="K11" s="37"/>
      <c r="L11" s="37"/>
      <c r="M11" s="37"/>
    </row>
    <row r="12" spans="1:16" ht="21" customHeight="1" thickBot="1" x14ac:dyDescent="0.35">
      <c r="A12" s="36"/>
      <c r="B12" s="131" t="s">
        <v>57</v>
      </c>
      <c r="C12" s="132"/>
      <c r="D12" s="132"/>
      <c r="E12" s="132"/>
      <c r="F12" s="132"/>
      <c r="G12" s="133"/>
      <c r="H12" s="139">
        <f>SUM(D42)</f>
        <v>190000</v>
      </c>
      <c r="I12" s="139"/>
      <c r="J12" s="10"/>
      <c r="K12" s="37"/>
      <c r="L12" s="37"/>
      <c r="M12" s="37"/>
      <c r="P12" s="66"/>
    </row>
    <row r="13" spans="1:16" ht="21" customHeight="1" thickBot="1" x14ac:dyDescent="0.35">
      <c r="A13" s="36"/>
      <c r="B13" s="131" t="s">
        <v>60</v>
      </c>
      <c r="C13" s="132"/>
      <c r="D13" s="132"/>
      <c r="E13" s="132"/>
      <c r="F13" s="132"/>
      <c r="G13" s="133"/>
      <c r="H13" s="156">
        <f>SUM(C18*D18*36)+(C19*D19*36)+(C20*D20*36)+'1-Day Strike Estimate'!D39</f>
        <v>1565000</v>
      </c>
      <c r="I13" s="157"/>
      <c r="J13" s="10"/>
      <c r="K13" s="37"/>
      <c r="L13" s="37"/>
      <c r="M13" s="37"/>
      <c r="N13" s="66"/>
      <c r="P13" s="68"/>
    </row>
    <row r="14" spans="1:16" ht="21" customHeight="1" thickBot="1" x14ac:dyDescent="0.35">
      <c r="A14" s="36"/>
      <c r="B14" s="134" t="s">
        <v>47</v>
      </c>
      <c r="C14" s="135"/>
      <c r="D14" s="135"/>
      <c r="E14" s="135"/>
      <c r="F14" s="135"/>
      <c r="G14" s="136"/>
      <c r="H14" s="139">
        <f>SUM(E45)</f>
        <v>2189000</v>
      </c>
      <c r="I14" s="139"/>
      <c r="J14" s="10"/>
      <c r="K14" s="37"/>
      <c r="L14" s="37"/>
      <c r="M14" s="37"/>
      <c r="P14" s="66"/>
    </row>
    <row r="15" spans="1:16" ht="24" customHeight="1" x14ac:dyDescent="0.25">
      <c r="A15" s="36"/>
      <c r="B15" s="145"/>
      <c r="C15" s="145"/>
      <c r="D15" s="145"/>
      <c r="E15" s="145"/>
      <c r="F15" s="145"/>
      <c r="G15" s="145"/>
      <c r="H15" s="145"/>
      <c r="I15" s="145"/>
      <c r="J15" s="10"/>
      <c r="K15" s="37"/>
      <c r="L15" s="37"/>
      <c r="M15" s="37"/>
      <c r="P15" s="66"/>
    </row>
    <row r="16" spans="1:16" s="42" customFormat="1" ht="47.4" customHeight="1" thickBot="1" x14ac:dyDescent="0.3">
      <c r="A16" s="43"/>
      <c r="B16" s="121" t="s">
        <v>51</v>
      </c>
      <c r="C16" s="122"/>
      <c r="D16" s="122"/>
      <c r="E16" s="122"/>
      <c r="F16" s="122"/>
      <c r="G16" s="122"/>
      <c r="H16" s="122"/>
      <c r="I16" s="123"/>
      <c r="J16" s="44"/>
      <c r="K16" s="44"/>
      <c r="L16" s="44"/>
      <c r="M16" s="44"/>
    </row>
    <row r="17" spans="1:13" ht="63.6" thickBot="1" x14ac:dyDescent="0.4">
      <c r="A17" s="11"/>
      <c r="B17" s="46" t="s">
        <v>3</v>
      </c>
      <c r="C17" s="64" t="s">
        <v>39</v>
      </c>
      <c r="D17" s="47" t="s">
        <v>4</v>
      </c>
      <c r="E17" s="79" t="s">
        <v>38</v>
      </c>
      <c r="F17" s="51" t="s">
        <v>5</v>
      </c>
      <c r="G17" s="47" t="s">
        <v>6</v>
      </c>
      <c r="H17" s="47" t="s">
        <v>77</v>
      </c>
      <c r="I17" s="71" t="s">
        <v>48</v>
      </c>
      <c r="J17" s="14"/>
      <c r="K17" s="14"/>
      <c r="L17" s="14"/>
      <c r="M17" s="14"/>
    </row>
    <row r="18" spans="1:13" ht="16.2" thickBot="1" x14ac:dyDescent="0.35">
      <c r="A18" s="15"/>
      <c r="B18" s="70" t="s">
        <v>36</v>
      </c>
      <c r="C18" s="45">
        <f>'1-Day Strike Estimate'!C18</f>
        <v>200</v>
      </c>
      <c r="D18" s="83">
        <f>'1-Day Strike Estimate'!D18</f>
        <v>155</v>
      </c>
      <c r="E18" s="17">
        <v>4</v>
      </c>
      <c r="F18" s="17">
        <v>48</v>
      </c>
      <c r="G18" s="17">
        <v>0</v>
      </c>
      <c r="H18" s="62">
        <f>D18*(E18+F18+(G18*1.5))</f>
        <v>8060</v>
      </c>
      <c r="I18" s="63">
        <f>(H18*C18)</f>
        <v>1612000</v>
      </c>
      <c r="J18" s="18"/>
      <c r="K18" s="18"/>
      <c r="L18" s="18"/>
      <c r="M18" s="18"/>
    </row>
    <row r="19" spans="1:13" ht="16.2" thickBot="1" x14ac:dyDescent="0.35">
      <c r="A19" s="15"/>
      <c r="B19" s="93"/>
      <c r="C19" s="16">
        <f>'1-Day Strike Estimate'!C19</f>
        <v>0</v>
      </c>
      <c r="D19" s="84">
        <f>'1-Day Strike Estimate'!D19</f>
        <v>0</v>
      </c>
      <c r="E19" s="17"/>
      <c r="F19" s="17"/>
      <c r="G19" s="17">
        <v>0</v>
      </c>
      <c r="H19" s="62">
        <f>D19*(E19+F19+(G19*1.5))</f>
        <v>0</v>
      </c>
      <c r="I19" s="63">
        <f>(H19*C19)</f>
        <v>0</v>
      </c>
      <c r="J19" s="18"/>
      <c r="K19" s="18"/>
      <c r="L19" s="18"/>
      <c r="M19" s="18"/>
    </row>
    <row r="20" spans="1:13" ht="16.2" thickBot="1" x14ac:dyDescent="0.35">
      <c r="A20" s="15"/>
      <c r="B20" s="65"/>
      <c r="C20" s="77">
        <f>'1-Day Strike Estimate'!C20</f>
        <v>0</v>
      </c>
      <c r="D20" s="85">
        <f>'1-Day Strike Estimate'!D20</f>
        <v>0</v>
      </c>
      <c r="E20" s="17"/>
      <c r="F20" s="17"/>
      <c r="G20" s="17">
        <v>0</v>
      </c>
      <c r="H20" s="62">
        <f>D20*(E20+F20+(G20*1.5))</f>
        <v>0</v>
      </c>
      <c r="I20" s="63">
        <f>(H20*C20)</f>
        <v>0</v>
      </c>
      <c r="J20" s="18"/>
      <c r="K20" s="18"/>
      <c r="L20" s="18"/>
      <c r="M20" s="18"/>
    </row>
    <row r="21" spans="1:13" ht="16.8" customHeight="1" thickBot="1" x14ac:dyDescent="0.35">
      <c r="A21" s="13"/>
      <c r="B21" s="75" t="s">
        <v>32</v>
      </c>
      <c r="C21" s="76">
        <f>SUM(C18:C20)</f>
        <v>200</v>
      </c>
      <c r="D21" s="74"/>
      <c r="E21" s="140" t="s">
        <v>45</v>
      </c>
      <c r="F21" s="141"/>
      <c r="G21" s="141"/>
      <c r="H21" s="142"/>
      <c r="I21" s="78">
        <f t="shared" ref="I21" si="0">SUM(I18:I20)</f>
        <v>1612000</v>
      </c>
      <c r="K21" s="18"/>
      <c r="L21" s="18"/>
      <c r="M21" s="18"/>
    </row>
    <row r="22" spans="1:13" ht="21.6" customHeight="1" x14ac:dyDescent="0.25">
      <c r="A22" s="19"/>
      <c r="B22" s="119"/>
      <c r="C22" s="120"/>
      <c r="D22" s="120"/>
      <c r="E22" s="119"/>
      <c r="F22" s="119"/>
      <c r="G22" s="119"/>
      <c r="H22" s="119"/>
      <c r="I22" s="69"/>
      <c r="J22" s="20"/>
      <c r="K22" s="20"/>
      <c r="L22" s="20"/>
      <c r="M22" s="20"/>
    </row>
    <row r="23" spans="1:13" s="55" customFormat="1" ht="130.19999999999999" customHeight="1" thickBot="1" x14ac:dyDescent="0.3">
      <c r="A23" s="33"/>
      <c r="B23" s="121" t="s">
        <v>58</v>
      </c>
      <c r="C23" s="122"/>
      <c r="D23" s="122"/>
      <c r="E23" s="122"/>
      <c r="F23" s="122"/>
      <c r="G23" s="122"/>
      <c r="H23" s="122"/>
      <c r="I23" s="123"/>
      <c r="J23" s="30"/>
      <c r="K23" s="30"/>
      <c r="L23" s="30"/>
      <c r="M23" s="30"/>
    </row>
    <row r="24" spans="1:13" ht="18" thickBot="1" x14ac:dyDescent="0.35">
      <c r="A24" s="21"/>
      <c r="B24" s="22" t="s">
        <v>7</v>
      </c>
      <c r="C24" s="12" t="s">
        <v>8</v>
      </c>
      <c r="D24" s="56" t="s">
        <v>28</v>
      </c>
      <c r="E24" s="115"/>
      <c r="F24" s="116"/>
      <c r="G24" s="116"/>
      <c r="H24" s="116"/>
      <c r="I24" s="117"/>
      <c r="J24" s="23"/>
      <c r="K24" s="23"/>
      <c r="L24" s="23"/>
      <c r="M24" s="23"/>
    </row>
    <row r="25" spans="1:13" ht="16.2" thickBot="1" x14ac:dyDescent="0.35">
      <c r="A25" s="15"/>
      <c r="B25" s="24" t="s">
        <v>9</v>
      </c>
      <c r="C25" s="58">
        <v>0</v>
      </c>
      <c r="D25" s="60">
        <v>0</v>
      </c>
      <c r="E25" s="118" t="s">
        <v>10</v>
      </c>
      <c r="F25" s="99"/>
      <c r="G25" s="99"/>
      <c r="H25" s="99"/>
      <c r="I25" s="100"/>
      <c r="J25" s="18"/>
      <c r="K25" s="18"/>
      <c r="L25" s="18"/>
      <c r="M25" s="18"/>
    </row>
    <row r="26" spans="1:13" ht="16.2" thickBot="1" x14ac:dyDescent="0.35">
      <c r="A26" s="15"/>
      <c r="B26" s="67" t="s">
        <v>40</v>
      </c>
      <c r="C26" s="58">
        <v>0</v>
      </c>
      <c r="D26" s="60">
        <f>C21*C26</f>
        <v>0</v>
      </c>
      <c r="E26" s="98" t="s">
        <v>11</v>
      </c>
      <c r="F26" s="99"/>
      <c r="G26" s="99"/>
      <c r="H26" s="99"/>
      <c r="I26" s="100"/>
      <c r="J26" s="18"/>
      <c r="K26" s="18"/>
      <c r="L26" s="18"/>
      <c r="M26" s="18"/>
    </row>
    <row r="27" spans="1:13" ht="16.2" thickBot="1" x14ac:dyDescent="0.35">
      <c r="A27" s="15"/>
      <c r="B27" s="24" t="s">
        <v>68</v>
      </c>
      <c r="C27" s="58">
        <v>0</v>
      </c>
      <c r="D27" s="60">
        <f>C21*0.1*C27</f>
        <v>0</v>
      </c>
      <c r="E27" s="98" t="s">
        <v>12</v>
      </c>
      <c r="F27" s="99"/>
      <c r="G27" s="99"/>
      <c r="H27" s="99"/>
      <c r="I27" s="100"/>
      <c r="J27" s="18"/>
      <c r="K27" s="18"/>
      <c r="L27" s="18"/>
      <c r="M27" s="18"/>
    </row>
    <row r="28" spans="1:13" ht="17.399999999999999" customHeight="1" thickBot="1" x14ac:dyDescent="0.35">
      <c r="A28" s="15"/>
      <c r="B28" s="24" t="s">
        <v>59</v>
      </c>
      <c r="C28" s="58">
        <v>0</v>
      </c>
      <c r="D28" s="60">
        <f>C18*C28</f>
        <v>0</v>
      </c>
      <c r="E28" s="98" t="s">
        <v>13</v>
      </c>
      <c r="F28" s="99"/>
      <c r="G28" s="99"/>
      <c r="H28" s="99"/>
      <c r="I28" s="100"/>
      <c r="J28" s="18"/>
      <c r="K28" s="18"/>
      <c r="L28" s="18"/>
      <c r="M28" s="18"/>
    </row>
    <row r="29" spans="1:13" ht="16.2" thickBot="1" x14ac:dyDescent="0.35">
      <c r="A29" s="15"/>
      <c r="B29" s="24" t="s">
        <v>72</v>
      </c>
      <c r="C29" s="58">
        <v>0</v>
      </c>
      <c r="D29" s="60">
        <f>C21*C29</f>
        <v>0</v>
      </c>
      <c r="E29" s="98" t="s">
        <v>15</v>
      </c>
      <c r="F29" s="99"/>
      <c r="G29" s="99"/>
      <c r="H29" s="99"/>
      <c r="I29" s="100"/>
      <c r="J29" s="18"/>
      <c r="K29" s="18"/>
      <c r="L29" s="18"/>
      <c r="M29" s="18"/>
    </row>
    <row r="30" spans="1:13" ht="16.2" customHeight="1" thickBot="1" x14ac:dyDescent="0.35">
      <c r="A30" s="15"/>
      <c r="B30" s="24" t="s">
        <v>16</v>
      </c>
      <c r="C30" s="58">
        <v>65</v>
      </c>
      <c r="D30" s="60">
        <f>C21*C30</f>
        <v>13000</v>
      </c>
      <c r="E30" s="98" t="s">
        <v>64</v>
      </c>
      <c r="F30" s="99"/>
      <c r="G30" s="99"/>
      <c r="H30" s="99"/>
      <c r="I30" s="100"/>
      <c r="J30" s="18"/>
      <c r="K30" s="18"/>
      <c r="L30" s="18"/>
      <c r="M30" s="18"/>
    </row>
    <row r="31" spans="1:13" ht="16.2" thickBot="1" x14ac:dyDescent="0.35">
      <c r="A31" s="15"/>
      <c r="B31" s="24" t="s">
        <v>61</v>
      </c>
      <c r="C31" s="59">
        <v>900</v>
      </c>
      <c r="D31" s="61">
        <f>C31*C21</f>
        <v>180000</v>
      </c>
      <c r="E31" s="98" t="s">
        <v>18</v>
      </c>
      <c r="F31" s="99"/>
      <c r="G31" s="99"/>
      <c r="H31" s="99"/>
      <c r="I31" s="100"/>
      <c r="J31" s="18"/>
      <c r="K31" s="18"/>
      <c r="L31" s="18"/>
      <c r="M31" s="18"/>
    </row>
    <row r="32" spans="1:13" ht="16.2" thickBot="1" x14ac:dyDescent="0.35">
      <c r="A32" s="15"/>
      <c r="B32" s="24" t="s">
        <v>75</v>
      </c>
      <c r="C32" s="58">
        <v>55</v>
      </c>
      <c r="D32" s="60">
        <f>(C32*C21)*6</f>
        <v>66000</v>
      </c>
      <c r="E32" s="98" t="s">
        <v>19</v>
      </c>
      <c r="F32" s="99"/>
      <c r="G32" s="99"/>
      <c r="H32" s="99"/>
      <c r="I32" s="100"/>
      <c r="J32" s="18"/>
      <c r="K32" s="18"/>
      <c r="L32" s="18"/>
      <c r="M32" s="18"/>
    </row>
    <row r="33" spans="1:15" ht="16.2" thickBot="1" x14ac:dyDescent="0.35">
      <c r="A33" s="15"/>
      <c r="B33" s="24" t="s">
        <v>76</v>
      </c>
      <c r="C33" s="58">
        <v>190</v>
      </c>
      <c r="D33" s="60">
        <f>(C33*C21)*6</f>
        <v>228000</v>
      </c>
      <c r="E33" s="98" t="s">
        <v>20</v>
      </c>
      <c r="F33" s="99"/>
      <c r="G33" s="99"/>
      <c r="H33" s="99"/>
      <c r="I33" s="100"/>
      <c r="J33" s="18"/>
      <c r="K33" s="18"/>
      <c r="L33" s="18"/>
      <c r="M33" s="18"/>
    </row>
    <row r="34" spans="1:15" ht="16.2" thickBot="1" x14ac:dyDescent="0.35">
      <c r="A34" s="15"/>
      <c r="B34" s="24" t="s">
        <v>21</v>
      </c>
      <c r="C34" s="58">
        <v>0</v>
      </c>
      <c r="D34" s="60">
        <f>C22*C34</f>
        <v>0</v>
      </c>
      <c r="E34" s="98" t="s">
        <v>17</v>
      </c>
      <c r="F34" s="99"/>
      <c r="G34" s="99"/>
      <c r="H34" s="99"/>
      <c r="I34" s="100"/>
      <c r="J34" s="18"/>
      <c r="K34" s="18"/>
      <c r="L34" s="18"/>
      <c r="M34" s="18"/>
    </row>
    <row r="35" spans="1:15" ht="16.2" thickBot="1" x14ac:dyDescent="0.35">
      <c r="A35" s="15"/>
      <c r="B35" s="24" t="s">
        <v>66</v>
      </c>
      <c r="C35" s="58">
        <v>75</v>
      </c>
      <c r="D35" s="60">
        <f>(C21*C35)*6</f>
        <v>90000</v>
      </c>
      <c r="E35" s="98" t="s">
        <v>22</v>
      </c>
      <c r="F35" s="99"/>
      <c r="G35" s="99"/>
      <c r="H35" s="99"/>
      <c r="I35" s="100"/>
      <c r="J35" s="18"/>
      <c r="K35" s="18"/>
      <c r="L35" s="18"/>
      <c r="M35" s="18"/>
    </row>
    <row r="36" spans="1:15" ht="16.2" thickBot="1" x14ac:dyDescent="0.35">
      <c r="A36" s="15"/>
      <c r="B36" s="67" t="s">
        <v>23</v>
      </c>
      <c r="C36" s="58">
        <v>0</v>
      </c>
      <c r="D36" s="60">
        <v>0</v>
      </c>
      <c r="E36" s="98" t="s">
        <v>17</v>
      </c>
      <c r="F36" s="99"/>
      <c r="G36" s="99"/>
      <c r="H36" s="99"/>
      <c r="I36" s="100"/>
      <c r="J36" s="18"/>
      <c r="K36" s="18"/>
      <c r="L36" s="18"/>
      <c r="M36" s="18"/>
    </row>
    <row r="37" spans="1:15" ht="16.2" thickBot="1" x14ac:dyDescent="0.35">
      <c r="A37" s="15"/>
      <c r="B37" s="24" t="s">
        <v>24</v>
      </c>
      <c r="C37" s="58">
        <v>0</v>
      </c>
      <c r="D37" s="60">
        <f>C22*C37</f>
        <v>0</v>
      </c>
      <c r="E37" s="98" t="s">
        <v>17</v>
      </c>
      <c r="F37" s="99"/>
      <c r="G37" s="99"/>
      <c r="H37" s="99"/>
      <c r="I37" s="100"/>
      <c r="J37" s="18"/>
      <c r="K37" s="18"/>
      <c r="L37" s="18"/>
      <c r="M37" s="18"/>
    </row>
    <row r="38" spans="1:15" ht="16.2" thickBot="1" x14ac:dyDescent="0.35">
      <c r="A38" s="15"/>
      <c r="B38" s="24" t="s">
        <v>25</v>
      </c>
      <c r="C38" s="58">
        <v>0</v>
      </c>
      <c r="D38" s="60">
        <f>(C38*L1)*6</f>
        <v>0</v>
      </c>
      <c r="E38" s="101" t="s">
        <v>26</v>
      </c>
      <c r="F38" s="102"/>
      <c r="G38" s="102"/>
      <c r="H38" s="102"/>
      <c r="I38" s="103"/>
      <c r="J38" s="18"/>
      <c r="K38" s="18"/>
      <c r="L38" s="18"/>
      <c r="M38" s="18"/>
    </row>
    <row r="39" spans="1:15" ht="16.2" thickBot="1" x14ac:dyDescent="0.35">
      <c r="A39" s="26"/>
      <c r="B39" s="57" t="s">
        <v>27</v>
      </c>
      <c r="C39" s="27"/>
      <c r="D39" s="28">
        <f>SUM(D25:D38)</f>
        <v>577000</v>
      </c>
      <c r="E39" s="25"/>
      <c r="F39" s="25"/>
      <c r="G39" s="25"/>
      <c r="H39" s="25"/>
      <c r="I39" s="8"/>
      <c r="J39" s="18"/>
      <c r="K39" s="18"/>
      <c r="L39" s="18"/>
      <c r="M39" s="18"/>
    </row>
    <row r="40" spans="1:15" ht="15" customHeight="1" thickBot="1" x14ac:dyDescent="0.3"/>
    <row r="41" spans="1:15" ht="18" thickBot="1" x14ac:dyDescent="0.35">
      <c r="B41" s="88"/>
      <c r="C41" s="89" t="s">
        <v>8</v>
      </c>
      <c r="D41" s="89" t="s">
        <v>28</v>
      </c>
      <c r="E41" s="104"/>
      <c r="F41" s="105"/>
      <c r="G41" s="105"/>
      <c r="H41" s="105"/>
      <c r="I41" s="106"/>
    </row>
    <row r="42" spans="1:15" ht="48" customHeight="1" thickBot="1" x14ac:dyDescent="0.35">
      <c r="A42" s="21"/>
      <c r="B42" s="81" t="s">
        <v>29</v>
      </c>
      <c r="C42" s="87">
        <v>950</v>
      </c>
      <c r="D42" s="86">
        <f>C42*C21</f>
        <v>190000</v>
      </c>
      <c r="E42" s="155" t="s">
        <v>56</v>
      </c>
      <c r="F42" s="108"/>
      <c r="G42" s="108"/>
      <c r="H42" s="108"/>
      <c r="I42" s="109"/>
      <c r="J42" s="82"/>
      <c r="K42" s="5"/>
      <c r="L42" s="5"/>
      <c r="M42" s="5"/>
      <c r="O42" s="90"/>
    </row>
    <row r="43" spans="1:15" ht="15" customHeight="1" thickBot="1" x14ac:dyDescent="0.3"/>
    <row r="44" spans="1:15" ht="35.4" customHeight="1" thickBot="1" x14ac:dyDescent="0.35">
      <c r="B44" s="110" t="s">
        <v>35</v>
      </c>
      <c r="C44" s="110"/>
      <c r="D44" s="110"/>
      <c r="E44" s="110"/>
      <c r="F44" s="110"/>
      <c r="G44" s="110"/>
    </row>
    <row r="45" spans="1:15" ht="53.4" customHeight="1" thickBot="1" x14ac:dyDescent="0.4">
      <c r="A45" s="31"/>
      <c r="B45" s="153" t="s">
        <v>62</v>
      </c>
      <c r="C45" s="111"/>
      <c r="D45" s="111"/>
      <c r="E45" s="154">
        <f>D39+I21</f>
        <v>2189000</v>
      </c>
      <c r="F45" s="154"/>
      <c r="G45" s="154"/>
      <c r="H45" s="80"/>
      <c r="I45" s="80"/>
      <c r="J45" s="32"/>
      <c r="K45" s="32"/>
      <c r="L45" s="32"/>
      <c r="M45" s="32"/>
    </row>
    <row r="47" spans="1:15" ht="15" customHeight="1" x14ac:dyDescent="0.35">
      <c r="B47" s="94"/>
      <c r="C47" s="94"/>
      <c r="D47" s="94"/>
      <c r="E47" s="94"/>
      <c r="F47" s="94"/>
      <c r="G47" s="94"/>
      <c r="H47" s="94"/>
      <c r="I47" s="94"/>
    </row>
  </sheetData>
  <mergeCells count="44">
    <mergeCell ref="B45:D45"/>
    <mergeCell ref="E41:I41"/>
    <mergeCell ref="B44:G44"/>
    <mergeCell ref="E45:G45"/>
    <mergeCell ref="E37:I37"/>
    <mergeCell ref="E38:I38"/>
    <mergeCell ref="E42:I42"/>
    <mergeCell ref="B16:I16"/>
    <mergeCell ref="E21:H21"/>
    <mergeCell ref="B22:H22"/>
    <mergeCell ref="B23:I23"/>
    <mergeCell ref="E36:I36"/>
    <mergeCell ref="E25:I25"/>
    <mergeCell ref="E26:I26"/>
    <mergeCell ref="E27:I27"/>
    <mergeCell ref="E28:I28"/>
    <mergeCell ref="E29:I29"/>
    <mergeCell ref="E30:I30"/>
    <mergeCell ref="E31:I31"/>
    <mergeCell ref="E32:I32"/>
    <mergeCell ref="E33:I33"/>
    <mergeCell ref="E34:I34"/>
    <mergeCell ref="E35:I35"/>
    <mergeCell ref="B13:G13"/>
    <mergeCell ref="H13:I13"/>
    <mergeCell ref="B14:G14"/>
    <mergeCell ref="H14:I14"/>
    <mergeCell ref="B15:I15"/>
    <mergeCell ref="B47:I47"/>
    <mergeCell ref="B6:I6"/>
    <mergeCell ref="B1:C1"/>
    <mergeCell ref="F1:I1"/>
    <mergeCell ref="B2:I2"/>
    <mergeCell ref="B4:I4"/>
    <mergeCell ref="B5:I5"/>
    <mergeCell ref="B7:I7"/>
    <mergeCell ref="B9:I9"/>
    <mergeCell ref="B10:G10"/>
    <mergeCell ref="H10:I10"/>
    <mergeCell ref="B11:G11"/>
    <mergeCell ref="H11:I11"/>
    <mergeCell ref="E24:I24"/>
    <mergeCell ref="B12:G12"/>
    <mergeCell ref="H12:I12"/>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D24-A21F-4C97-AEAA-AEE164371937}">
  <sheetPr>
    <tabColor rgb="FFB6D7A8"/>
    <pageSetUpPr fitToPage="1"/>
  </sheetPr>
  <dimension ref="A1:P47"/>
  <sheetViews>
    <sheetView tabSelected="1" topLeftCell="A9" zoomScale="115" zoomScaleNormal="115" workbookViewId="0">
      <selection activeCell="H14" sqref="H14:I14"/>
    </sheetView>
  </sheetViews>
  <sheetFormatPr defaultColWidth="12.5546875" defaultRowHeight="15" customHeight="1" x14ac:dyDescent="0.25"/>
  <cols>
    <col min="1" max="1" width="3.21875" customWidth="1"/>
    <col min="2" max="2" width="44.77734375" customWidth="1"/>
    <col min="3" max="3" width="16.5546875" customWidth="1"/>
    <col min="4" max="4" width="18.88671875" customWidth="1"/>
    <col min="5" max="5" width="13.88671875" customWidth="1"/>
    <col min="6" max="6" width="13.5546875" customWidth="1"/>
    <col min="7" max="7" width="16.6640625" customWidth="1"/>
    <col min="8" max="8" width="18.5546875" customWidth="1"/>
    <col min="9" max="9" width="20.5546875" customWidth="1"/>
    <col min="10" max="10" width="2.77734375" customWidth="1"/>
    <col min="11" max="12" width="8" hidden="1" customWidth="1"/>
    <col min="13" max="13" width="2" customWidth="1"/>
    <col min="14" max="14" width="14.109375" bestFit="1" customWidth="1"/>
  </cols>
  <sheetData>
    <row r="1" spans="1:16" ht="117" customHeight="1" x14ac:dyDescent="0.25">
      <c r="A1" s="1"/>
      <c r="B1" s="147"/>
      <c r="C1" s="99"/>
      <c r="D1" s="2"/>
      <c r="E1" s="2"/>
      <c r="F1" s="148" t="s">
        <v>0</v>
      </c>
      <c r="G1" s="99"/>
      <c r="H1" s="99"/>
      <c r="I1" s="99"/>
      <c r="J1" s="3"/>
      <c r="K1" s="3">
        <f>(C21/150)</f>
        <v>1.3333333333333333</v>
      </c>
      <c r="L1" s="3">
        <f>ROUNDUP(K1,0)</f>
        <v>2</v>
      </c>
      <c r="M1" s="3"/>
    </row>
    <row r="2" spans="1:16" ht="20.25" customHeight="1" x14ac:dyDescent="0.3">
      <c r="A2" s="4"/>
      <c r="B2" s="149" t="s">
        <v>78</v>
      </c>
      <c r="C2" s="150"/>
      <c r="D2" s="150"/>
      <c r="E2" s="150"/>
      <c r="F2" s="150"/>
      <c r="G2" s="150"/>
      <c r="H2" s="150"/>
      <c r="I2" s="150"/>
      <c r="J2" s="5"/>
      <c r="K2" s="5"/>
      <c r="L2" s="5"/>
      <c r="M2" s="5"/>
    </row>
    <row r="3" spans="1:16" ht="18.75" customHeight="1" x14ac:dyDescent="0.3">
      <c r="A3" s="6"/>
      <c r="B3" s="7"/>
      <c r="C3" s="7"/>
      <c r="D3" s="7"/>
      <c r="E3" s="7"/>
      <c r="F3" s="7"/>
      <c r="G3" s="7"/>
      <c r="H3" s="7"/>
      <c r="I3" s="8"/>
      <c r="J3" s="5"/>
      <c r="K3" s="5"/>
      <c r="L3" s="5"/>
      <c r="M3" s="5"/>
    </row>
    <row r="4" spans="1:16" ht="18.75" customHeight="1" x14ac:dyDescent="0.35">
      <c r="A4" s="6"/>
      <c r="B4" s="151" t="s">
        <v>31</v>
      </c>
      <c r="C4" s="152"/>
      <c r="D4" s="152"/>
      <c r="E4" s="152"/>
      <c r="F4" s="152"/>
      <c r="G4" s="152"/>
      <c r="H4" s="152"/>
      <c r="I4" s="152"/>
      <c r="J4" s="5"/>
      <c r="K4" s="5"/>
      <c r="L4" s="5"/>
      <c r="M4" s="5"/>
    </row>
    <row r="5" spans="1:16" ht="18.75" customHeight="1" x14ac:dyDescent="0.35">
      <c r="A5" s="6"/>
      <c r="B5" s="151" t="s">
        <v>79</v>
      </c>
      <c r="C5" s="152"/>
      <c r="D5" s="152"/>
      <c r="E5" s="152"/>
      <c r="F5" s="152"/>
      <c r="G5" s="152"/>
      <c r="H5" s="152"/>
      <c r="I5" s="152"/>
      <c r="J5" s="5"/>
      <c r="K5" s="5"/>
      <c r="L5" s="5"/>
      <c r="M5" s="5"/>
    </row>
    <row r="6" spans="1:16" ht="18.75" customHeight="1" x14ac:dyDescent="0.3">
      <c r="A6" s="34"/>
      <c r="B6" s="146"/>
      <c r="C6" s="146"/>
      <c r="D6" s="146"/>
      <c r="E6" s="146"/>
      <c r="F6" s="146"/>
      <c r="G6" s="146"/>
      <c r="H6" s="146"/>
      <c r="I6" s="146"/>
      <c r="J6" s="5"/>
      <c r="K6" s="5"/>
      <c r="L6" s="5"/>
      <c r="M6" s="5"/>
    </row>
    <row r="7" spans="1:16" ht="55.2" customHeight="1" x14ac:dyDescent="0.25">
      <c r="A7" s="9"/>
      <c r="B7" s="143" t="s">
        <v>2</v>
      </c>
      <c r="C7" s="144"/>
      <c r="D7" s="144"/>
      <c r="E7" s="144"/>
      <c r="F7" s="144"/>
      <c r="G7" s="144"/>
      <c r="H7" s="144"/>
      <c r="I7" s="144"/>
      <c r="J7" s="10"/>
      <c r="K7" s="10"/>
      <c r="L7" s="10"/>
      <c r="M7" s="10"/>
    </row>
    <row r="8" spans="1:16" s="42" customFormat="1" ht="21.6" customHeight="1" x14ac:dyDescent="0.3">
      <c r="A8" s="38"/>
      <c r="B8" s="39"/>
      <c r="C8" s="40"/>
      <c r="D8" s="40"/>
      <c r="E8" s="40"/>
      <c r="F8" s="40"/>
      <c r="G8" s="40"/>
      <c r="H8" s="40"/>
      <c r="I8" s="40"/>
      <c r="J8" s="41"/>
      <c r="K8" s="41"/>
      <c r="L8" s="41"/>
      <c r="M8" s="41"/>
    </row>
    <row r="9" spans="1:16" ht="78" customHeight="1" thickBot="1" x14ac:dyDescent="0.3">
      <c r="A9" s="35"/>
      <c r="B9" s="121" t="s">
        <v>46</v>
      </c>
      <c r="C9" s="122"/>
      <c r="D9" s="122"/>
      <c r="E9" s="122"/>
      <c r="F9" s="122"/>
      <c r="G9" s="122"/>
      <c r="H9" s="122"/>
      <c r="I9" s="123"/>
      <c r="J9" s="10"/>
      <c r="K9" s="10"/>
      <c r="L9" s="10"/>
      <c r="M9" s="10"/>
    </row>
    <row r="10" spans="1:16" s="42" customFormat="1" ht="24" customHeight="1" thickBot="1" x14ac:dyDescent="0.35">
      <c r="A10" s="43"/>
      <c r="B10" s="126" t="s">
        <v>49</v>
      </c>
      <c r="C10" s="127"/>
      <c r="D10" s="127"/>
      <c r="E10" s="127"/>
      <c r="F10" s="127"/>
      <c r="G10" s="127"/>
      <c r="H10" s="124" t="s">
        <v>28</v>
      </c>
      <c r="I10" s="125"/>
      <c r="J10" s="10"/>
      <c r="K10" s="44"/>
      <c r="L10" s="44"/>
      <c r="M10" s="44"/>
    </row>
    <row r="11" spans="1:16" ht="21" customHeight="1" thickBot="1" x14ac:dyDescent="0.35">
      <c r="A11" s="36"/>
      <c r="B11" s="128" t="s">
        <v>34</v>
      </c>
      <c r="C11" s="129"/>
      <c r="D11" s="129"/>
      <c r="E11" s="129"/>
      <c r="F11" s="129"/>
      <c r="G11" s="130"/>
      <c r="H11" s="137">
        <v>0</v>
      </c>
      <c r="I11" s="138"/>
      <c r="J11" s="10"/>
      <c r="K11" s="37"/>
      <c r="L11" s="37"/>
      <c r="M11" s="37"/>
    </row>
    <row r="12" spans="1:16" ht="21" customHeight="1" thickBot="1" x14ac:dyDescent="0.35">
      <c r="A12" s="36"/>
      <c r="B12" s="131" t="s">
        <v>57</v>
      </c>
      <c r="C12" s="132"/>
      <c r="D12" s="132"/>
      <c r="E12" s="132"/>
      <c r="F12" s="132"/>
      <c r="G12" s="133"/>
      <c r="H12" s="139">
        <f>SUM(D42)</f>
        <v>190000</v>
      </c>
      <c r="I12" s="139"/>
      <c r="J12" s="10"/>
      <c r="K12" s="37"/>
      <c r="L12" s="37"/>
      <c r="M12" s="37"/>
      <c r="P12" s="66"/>
    </row>
    <row r="13" spans="1:16" ht="21" customHeight="1" thickBot="1" x14ac:dyDescent="0.35">
      <c r="A13" s="36"/>
      <c r="B13" s="131" t="s">
        <v>60</v>
      </c>
      <c r="C13" s="132"/>
      <c r="D13" s="132"/>
      <c r="E13" s="132"/>
      <c r="F13" s="132"/>
      <c r="G13" s="133"/>
      <c r="H13" s="156">
        <f>SUM(C18*D18*36)+(C19*D19*36)+(C20*D20*36)+'1-Day Strike Estimate'!D39</f>
        <v>1565000</v>
      </c>
      <c r="I13" s="157"/>
      <c r="J13" s="10"/>
      <c r="K13" s="37"/>
      <c r="L13" s="37"/>
      <c r="M13" s="37"/>
      <c r="N13" s="66"/>
      <c r="P13" s="68"/>
    </row>
    <row r="14" spans="1:16" ht="21" customHeight="1" thickBot="1" x14ac:dyDescent="0.35">
      <c r="A14" s="36"/>
      <c r="B14" s="134" t="s">
        <v>47</v>
      </c>
      <c r="C14" s="135"/>
      <c r="D14" s="135"/>
      <c r="E14" s="135"/>
      <c r="F14" s="135"/>
      <c r="G14" s="136"/>
      <c r="H14" s="139">
        <f>SUM(E45)</f>
        <v>2999000</v>
      </c>
      <c r="I14" s="139"/>
      <c r="J14" s="10"/>
      <c r="K14" s="37"/>
      <c r="L14" s="37"/>
      <c r="M14" s="37"/>
      <c r="P14" s="66"/>
    </row>
    <row r="15" spans="1:16" ht="24" customHeight="1" x14ac:dyDescent="0.25">
      <c r="A15" s="36"/>
      <c r="B15" s="145"/>
      <c r="C15" s="145"/>
      <c r="D15" s="145"/>
      <c r="E15" s="145"/>
      <c r="F15" s="145"/>
      <c r="G15" s="145"/>
      <c r="H15" s="145"/>
      <c r="I15" s="145"/>
      <c r="J15" s="10"/>
      <c r="K15" s="37"/>
      <c r="L15" s="37"/>
      <c r="M15" s="37"/>
      <c r="P15" s="66"/>
    </row>
    <row r="16" spans="1:16" s="42" customFormat="1" ht="47.4" customHeight="1" thickBot="1" x14ac:dyDescent="0.3">
      <c r="A16" s="43"/>
      <c r="B16" s="121" t="s">
        <v>50</v>
      </c>
      <c r="C16" s="122"/>
      <c r="D16" s="122"/>
      <c r="E16" s="122"/>
      <c r="F16" s="122"/>
      <c r="G16" s="122"/>
      <c r="H16" s="122"/>
      <c r="I16" s="123"/>
      <c r="J16" s="44"/>
      <c r="K16" s="44"/>
      <c r="L16" s="44"/>
      <c r="M16" s="44"/>
    </row>
    <row r="17" spans="1:13" ht="48" thickBot="1" x14ac:dyDescent="0.4">
      <c r="A17" s="11"/>
      <c r="B17" s="46" t="s">
        <v>3</v>
      </c>
      <c r="C17" s="64" t="s">
        <v>39</v>
      </c>
      <c r="D17" s="47" t="s">
        <v>4</v>
      </c>
      <c r="E17" s="79" t="s">
        <v>38</v>
      </c>
      <c r="F17" s="51" t="s">
        <v>5</v>
      </c>
      <c r="G17" s="47" t="s">
        <v>6</v>
      </c>
      <c r="H17" s="64" t="s">
        <v>52</v>
      </c>
      <c r="I17" s="71" t="s">
        <v>53</v>
      </c>
      <c r="J17" s="14"/>
      <c r="K17" s="14"/>
      <c r="L17" s="14"/>
      <c r="M17" s="14"/>
    </row>
    <row r="18" spans="1:13" ht="16.2" thickBot="1" x14ac:dyDescent="0.35">
      <c r="A18" s="15"/>
      <c r="B18" s="70" t="s">
        <v>36</v>
      </c>
      <c r="C18" s="45">
        <f>'1-Day Strike Estimate'!C18</f>
        <v>200</v>
      </c>
      <c r="D18" s="83">
        <f>'1-Day Strike Estimate'!D18</f>
        <v>155</v>
      </c>
      <c r="E18" s="17">
        <v>4</v>
      </c>
      <c r="F18" s="17">
        <v>40</v>
      </c>
      <c r="G18" s="17">
        <v>20</v>
      </c>
      <c r="H18" s="62">
        <f>D18*(E18+F18+(G18*1.5))</f>
        <v>11470</v>
      </c>
      <c r="I18" s="63">
        <f>(H18*C18)</f>
        <v>2294000</v>
      </c>
      <c r="J18" s="18"/>
      <c r="K18" s="18"/>
      <c r="L18" s="18"/>
      <c r="M18" s="18"/>
    </row>
    <row r="19" spans="1:13" ht="16.2" thickBot="1" x14ac:dyDescent="0.35">
      <c r="A19" s="15"/>
      <c r="B19" s="93"/>
      <c r="C19" s="16"/>
      <c r="D19" s="84"/>
      <c r="E19" s="17"/>
      <c r="F19" s="17"/>
      <c r="G19" s="17"/>
      <c r="H19" s="62">
        <f>D19*(E19+F19+(G19*1.5))</f>
        <v>0</v>
      </c>
      <c r="I19" s="63">
        <f>(H19*C19)</f>
        <v>0</v>
      </c>
      <c r="J19" s="18"/>
      <c r="K19" s="18"/>
      <c r="L19" s="18"/>
      <c r="M19" s="18"/>
    </row>
    <row r="20" spans="1:13" ht="16.2" thickBot="1" x14ac:dyDescent="0.35">
      <c r="A20" s="15"/>
      <c r="B20" s="65"/>
      <c r="C20" s="77"/>
      <c r="D20" s="85"/>
      <c r="E20" s="17"/>
      <c r="F20" s="17"/>
      <c r="G20" s="17"/>
      <c r="H20" s="62">
        <f>D20*(E20+F20+(G20*1.5))</f>
        <v>0</v>
      </c>
      <c r="I20" s="63">
        <f>(H20*C20)</f>
        <v>0</v>
      </c>
      <c r="J20" s="18"/>
      <c r="K20" s="18"/>
      <c r="L20" s="18"/>
      <c r="M20" s="18"/>
    </row>
    <row r="21" spans="1:13" ht="16.8" customHeight="1" thickBot="1" x14ac:dyDescent="0.35">
      <c r="A21" s="13"/>
      <c r="B21" s="75" t="s">
        <v>32</v>
      </c>
      <c r="C21" s="76">
        <f>SUM(C18:C20)</f>
        <v>200</v>
      </c>
      <c r="D21" s="74"/>
      <c r="E21" s="140" t="s">
        <v>45</v>
      </c>
      <c r="F21" s="141"/>
      <c r="G21" s="141"/>
      <c r="H21" s="142"/>
      <c r="I21" s="78">
        <f t="shared" ref="I21" si="0">SUM(I18:I20)</f>
        <v>2294000</v>
      </c>
      <c r="K21" s="18"/>
      <c r="L21" s="18"/>
      <c r="M21" s="18"/>
    </row>
    <row r="22" spans="1:13" ht="21.6" customHeight="1" x14ac:dyDescent="0.25">
      <c r="A22" s="19"/>
      <c r="B22" s="119"/>
      <c r="C22" s="120"/>
      <c r="D22" s="120"/>
      <c r="E22" s="119"/>
      <c r="F22" s="119"/>
      <c r="G22" s="119"/>
      <c r="H22" s="119"/>
      <c r="I22" s="69"/>
      <c r="J22" s="20"/>
      <c r="K22" s="20"/>
      <c r="L22" s="20"/>
      <c r="M22" s="20"/>
    </row>
    <row r="23" spans="1:13" s="55" customFormat="1" ht="130.19999999999999" customHeight="1" thickBot="1" x14ac:dyDescent="0.3">
      <c r="A23" s="33"/>
      <c r="B23" s="121" t="s">
        <v>54</v>
      </c>
      <c r="C23" s="122"/>
      <c r="D23" s="122"/>
      <c r="E23" s="122"/>
      <c r="F23" s="122"/>
      <c r="G23" s="122"/>
      <c r="H23" s="122"/>
      <c r="I23" s="123"/>
      <c r="J23" s="30"/>
      <c r="K23" s="30"/>
      <c r="L23" s="30"/>
      <c r="M23" s="30"/>
    </row>
    <row r="24" spans="1:13" ht="18" thickBot="1" x14ac:dyDescent="0.35">
      <c r="A24" s="21"/>
      <c r="B24" s="22" t="s">
        <v>7</v>
      </c>
      <c r="C24" s="12" t="s">
        <v>8</v>
      </c>
      <c r="D24" s="56" t="s">
        <v>28</v>
      </c>
      <c r="E24" s="115"/>
      <c r="F24" s="116"/>
      <c r="G24" s="116"/>
      <c r="H24" s="116"/>
      <c r="I24" s="117"/>
      <c r="J24" s="23"/>
      <c r="K24" s="23"/>
      <c r="L24" s="23"/>
      <c r="M24" s="23"/>
    </row>
    <row r="25" spans="1:13" ht="16.2" thickBot="1" x14ac:dyDescent="0.35">
      <c r="A25" s="15"/>
      <c r="B25" s="24" t="s">
        <v>9</v>
      </c>
      <c r="C25" s="58">
        <v>0</v>
      </c>
      <c r="D25" s="60">
        <v>0</v>
      </c>
      <c r="E25" s="118" t="s">
        <v>10</v>
      </c>
      <c r="F25" s="99"/>
      <c r="G25" s="99"/>
      <c r="H25" s="99"/>
      <c r="I25" s="100"/>
      <c r="J25" s="18"/>
      <c r="K25" s="18"/>
      <c r="L25" s="18"/>
      <c r="M25" s="18"/>
    </row>
    <row r="26" spans="1:13" ht="16.2" thickBot="1" x14ac:dyDescent="0.35">
      <c r="A26" s="15"/>
      <c r="B26" s="67" t="s">
        <v>40</v>
      </c>
      <c r="C26" s="58">
        <v>0</v>
      </c>
      <c r="D26" s="60">
        <f>C21*C26</f>
        <v>0</v>
      </c>
      <c r="E26" s="98" t="s">
        <v>11</v>
      </c>
      <c r="F26" s="99"/>
      <c r="G26" s="99"/>
      <c r="H26" s="99"/>
      <c r="I26" s="100"/>
      <c r="J26" s="18"/>
      <c r="K26" s="18"/>
      <c r="L26" s="18"/>
      <c r="M26" s="18"/>
    </row>
    <row r="27" spans="1:13" ht="16.2" thickBot="1" x14ac:dyDescent="0.35">
      <c r="A27" s="15"/>
      <c r="B27" s="24" t="s">
        <v>68</v>
      </c>
      <c r="C27" s="58">
        <v>0</v>
      </c>
      <c r="D27" s="60">
        <f>C21*0.1*C27</f>
        <v>0</v>
      </c>
      <c r="E27" s="98" t="s">
        <v>12</v>
      </c>
      <c r="F27" s="99"/>
      <c r="G27" s="99"/>
      <c r="H27" s="99"/>
      <c r="I27" s="100"/>
      <c r="J27" s="18"/>
      <c r="K27" s="18"/>
      <c r="L27" s="18"/>
      <c r="M27" s="18"/>
    </row>
    <row r="28" spans="1:13" ht="17.399999999999999" customHeight="1" thickBot="1" x14ac:dyDescent="0.35">
      <c r="A28" s="15"/>
      <c r="B28" s="24" t="s">
        <v>59</v>
      </c>
      <c r="C28" s="58">
        <v>0</v>
      </c>
      <c r="D28" s="60">
        <f>C18*C28</f>
        <v>0</v>
      </c>
      <c r="E28" s="98" t="s">
        <v>13</v>
      </c>
      <c r="F28" s="99"/>
      <c r="G28" s="99"/>
      <c r="H28" s="99"/>
      <c r="I28" s="100"/>
      <c r="J28" s="18"/>
      <c r="K28" s="18"/>
      <c r="L28" s="18"/>
      <c r="M28" s="18"/>
    </row>
    <row r="29" spans="1:13" ht="16.2" thickBot="1" x14ac:dyDescent="0.35">
      <c r="A29" s="15"/>
      <c r="B29" s="24" t="s">
        <v>14</v>
      </c>
      <c r="C29" s="58">
        <v>0</v>
      </c>
      <c r="D29" s="60">
        <f>C21*C29</f>
        <v>0</v>
      </c>
      <c r="E29" s="98" t="s">
        <v>15</v>
      </c>
      <c r="F29" s="99"/>
      <c r="G29" s="99"/>
      <c r="H29" s="99"/>
      <c r="I29" s="100"/>
      <c r="J29" s="18"/>
      <c r="K29" s="18"/>
      <c r="L29" s="18"/>
      <c r="M29" s="18"/>
    </row>
    <row r="30" spans="1:13" ht="16.2" customHeight="1" thickBot="1" x14ac:dyDescent="0.35">
      <c r="A30" s="15"/>
      <c r="B30" s="24" t="s">
        <v>16</v>
      </c>
      <c r="C30" s="58">
        <v>65</v>
      </c>
      <c r="D30" s="60">
        <f>C21*C30</f>
        <v>13000</v>
      </c>
      <c r="E30" s="98" t="s">
        <v>64</v>
      </c>
      <c r="F30" s="99"/>
      <c r="G30" s="99"/>
      <c r="H30" s="99"/>
      <c r="I30" s="100"/>
      <c r="J30" s="18"/>
      <c r="K30" s="18"/>
      <c r="L30" s="18"/>
      <c r="M30" s="18"/>
    </row>
    <row r="31" spans="1:13" ht="16.2" thickBot="1" x14ac:dyDescent="0.35">
      <c r="A31" s="15"/>
      <c r="B31" s="24" t="s">
        <v>69</v>
      </c>
      <c r="C31" s="59">
        <v>900</v>
      </c>
      <c r="D31" s="61">
        <f>C31*C21</f>
        <v>180000</v>
      </c>
      <c r="E31" s="98" t="s">
        <v>18</v>
      </c>
      <c r="F31" s="99"/>
      <c r="G31" s="99"/>
      <c r="H31" s="99"/>
      <c r="I31" s="100"/>
      <c r="J31" s="18"/>
      <c r="K31" s="18"/>
      <c r="L31" s="18"/>
      <c r="M31" s="18"/>
    </row>
    <row r="32" spans="1:13" ht="16.2" thickBot="1" x14ac:dyDescent="0.35">
      <c r="A32" s="15"/>
      <c r="B32" s="24" t="s">
        <v>70</v>
      </c>
      <c r="C32" s="58">
        <v>55</v>
      </c>
      <c r="D32" s="60">
        <f>(C32*C21)*8</f>
        <v>88000</v>
      </c>
      <c r="E32" s="98" t="s">
        <v>19</v>
      </c>
      <c r="F32" s="99"/>
      <c r="G32" s="99"/>
      <c r="H32" s="99"/>
      <c r="I32" s="100"/>
      <c r="J32" s="18"/>
      <c r="K32" s="18"/>
      <c r="L32" s="18"/>
      <c r="M32" s="18"/>
    </row>
    <row r="33" spans="1:15" ht="16.2" thickBot="1" x14ac:dyDescent="0.35">
      <c r="A33" s="15"/>
      <c r="B33" s="24" t="s">
        <v>71</v>
      </c>
      <c r="C33" s="58">
        <v>190</v>
      </c>
      <c r="D33" s="60">
        <f>(C33*C21)*8</f>
        <v>304000</v>
      </c>
      <c r="E33" s="98" t="s">
        <v>20</v>
      </c>
      <c r="F33" s="99"/>
      <c r="G33" s="99"/>
      <c r="H33" s="99"/>
      <c r="I33" s="100"/>
      <c r="J33" s="18"/>
      <c r="K33" s="18"/>
      <c r="L33" s="18"/>
      <c r="M33" s="18"/>
    </row>
    <row r="34" spans="1:15" ht="16.2" thickBot="1" x14ac:dyDescent="0.35">
      <c r="A34" s="15"/>
      <c r="B34" s="24" t="s">
        <v>21</v>
      </c>
      <c r="C34" s="58">
        <v>0</v>
      </c>
      <c r="D34" s="60">
        <f>C22*C34</f>
        <v>0</v>
      </c>
      <c r="E34" s="98" t="s">
        <v>17</v>
      </c>
      <c r="F34" s="99"/>
      <c r="G34" s="99"/>
      <c r="H34" s="99"/>
      <c r="I34" s="100"/>
      <c r="J34" s="18"/>
      <c r="K34" s="18"/>
      <c r="L34" s="18"/>
      <c r="M34" s="18"/>
    </row>
    <row r="35" spans="1:15" ht="16.2" thickBot="1" x14ac:dyDescent="0.35">
      <c r="A35" s="15"/>
      <c r="B35" s="24" t="s">
        <v>67</v>
      </c>
      <c r="C35" s="58">
        <v>75</v>
      </c>
      <c r="D35" s="60">
        <f>(C21*C35)*8</f>
        <v>120000</v>
      </c>
      <c r="E35" s="98" t="s">
        <v>22</v>
      </c>
      <c r="F35" s="99"/>
      <c r="G35" s="99"/>
      <c r="H35" s="99"/>
      <c r="I35" s="100"/>
      <c r="J35" s="18"/>
      <c r="K35" s="18"/>
      <c r="L35" s="18"/>
      <c r="M35" s="18"/>
    </row>
    <row r="36" spans="1:15" ht="16.2" thickBot="1" x14ac:dyDescent="0.35">
      <c r="A36" s="15"/>
      <c r="B36" s="67" t="s">
        <v>23</v>
      </c>
      <c r="C36" s="58">
        <v>0</v>
      </c>
      <c r="D36" s="60">
        <v>0</v>
      </c>
      <c r="E36" s="98" t="s">
        <v>17</v>
      </c>
      <c r="F36" s="99"/>
      <c r="G36" s="99"/>
      <c r="H36" s="99"/>
      <c r="I36" s="100"/>
      <c r="J36" s="18"/>
      <c r="K36" s="18"/>
      <c r="L36" s="18"/>
      <c r="M36" s="18"/>
    </row>
    <row r="37" spans="1:15" ht="16.2" thickBot="1" x14ac:dyDescent="0.35">
      <c r="A37" s="15"/>
      <c r="B37" s="24" t="s">
        <v>24</v>
      </c>
      <c r="C37" s="58">
        <v>0</v>
      </c>
      <c r="D37" s="60">
        <f>C22*C37</f>
        <v>0</v>
      </c>
      <c r="E37" s="98" t="s">
        <v>17</v>
      </c>
      <c r="F37" s="99"/>
      <c r="G37" s="99"/>
      <c r="H37" s="99"/>
      <c r="I37" s="100"/>
      <c r="J37" s="18"/>
      <c r="K37" s="18"/>
      <c r="L37" s="18"/>
      <c r="M37" s="18"/>
    </row>
    <row r="38" spans="1:15" ht="16.2" thickBot="1" x14ac:dyDescent="0.35">
      <c r="A38" s="15"/>
      <c r="B38" s="24" t="s">
        <v>25</v>
      </c>
      <c r="C38" s="58">
        <v>0</v>
      </c>
      <c r="D38" s="60">
        <f>(C38*L1)*8</f>
        <v>0</v>
      </c>
      <c r="E38" s="101" t="s">
        <v>26</v>
      </c>
      <c r="F38" s="102"/>
      <c r="G38" s="102"/>
      <c r="H38" s="102"/>
      <c r="I38" s="103"/>
      <c r="J38" s="18"/>
      <c r="K38" s="18"/>
      <c r="L38" s="18"/>
      <c r="M38" s="18"/>
    </row>
    <row r="39" spans="1:15" ht="16.2" thickBot="1" x14ac:dyDescent="0.35">
      <c r="A39" s="26"/>
      <c r="B39" s="57" t="s">
        <v>27</v>
      </c>
      <c r="C39" s="27"/>
      <c r="D39" s="28">
        <f>SUM(D25:D38)</f>
        <v>705000</v>
      </c>
      <c r="E39" s="25"/>
      <c r="F39" s="25"/>
      <c r="G39" s="25"/>
      <c r="H39" s="25"/>
      <c r="I39" s="8"/>
      <c r="J39" s="18"/>
      <c r="K39" s="18"/>
      <c r="L39" s="18"/>
      <c r="M39" s="18"/>
    </row>
    <row r="40" spans="1:15" ht="15" customHeight="1" thickBot="1" x14ac:dyDescent="0.3"/>
    <row r="41" spans="1:15" ht="18" thickBot="1" x14ac:dyDescent="0.35">
      <c r="B41" s="88"/>
      <c r="C41" s="89" t="s">
        <v>8</v>
      </c>
      <c r="D41" s="89" t="s">
        <v>28</v>
      </c>
      <c r="E41" s="104"/>
      <c r="F41" s="105"/>
      <c r="G41" s="105"/>
      <c r="H41" s="105"/>
      <c r="I41" s="106"/>
    </row>
    <row r="42" spans="1:15" ht="40.200000000000003" customHeight="1" thickBot="1" x14ac:dyDescent="0.35">
      <c r="A42" s="21"/>
      <c r="B42" s="81" t="s">
        <v>29</v>
      </c>
      <c r="C42" s="87">
        <v>950</v>
      </c>
      <c r="D42" s="86">
        <f>C42*C21</f>
        <v>190000</v>
      </c>
      <c r="E42" s="155" t="s">
        <v>56</v>
      </c>
      <c r="F42" s="108"/>
      <c r="G42" s="108"/>
      <c r="H42" s="108"/>
      <c r="I42" s="109"/>
      <c r="J42" s="82"/>
      <c r="K42" s="5"/>
      <c r="L42" s="5"/>
      <c r="M42" s="5"/>
      <c r="O42" s="90"/>
    </row>
    <row r="43" spans="1:15" ht="15" customHeight="1" thickBot="1" x14ac:dyDescent="0.3"/>
    <row r="44" spans="1:15" ht="35.4" customHeight="1" thickBot="1" x14ac:dyDescent="0.35">
      <c r="B44" s="110" t="s">
        <v>35</v>
      </c>
      <c r="C44" s="110"/>
      <c r="D44" s="110"/>
      <c r="E44" s="110"/>
      <c r="F44" s="110"/>
      <c r="G44" s="110"/>
    </row>
    <row r="45" spans="1:15" ht="57" customHeight="1" thickBot="1" x14ac:dyDescent="0.4">
      <c r="A45" s="31"/>
      <c r="B45" s="153" t="s">
        <v>63</v>
      </c>
      <c r="C45" s="111"/>
      <c r="D45" s="111"/>
      <c r="E45" s="154">
        <f>D39+I21</f>
        <v>2999000</v>
      </c>
      <c r="F45" s="154"/>
      <c r="G45" s="154"/>
      <c r="H45" s="80"/>
      <c r="I45" s="80"/>
      <c r="J45" s="32"/>
      <c r="K45" s="32"/>
      <c r="L45" s="32"/>
      <c r="M45" s="32"/>
    </row>
    <row r="47" spans="1:15" ht="15" customHeight="1" x14ac:dyDescent="0.35">
      <c r="B47" s="94"/>
      <c r="C47" s="94"/>
      <c r="D47" s="94"/>
      <c r="E47" s="94"/>
      <c r="F47" s="94"/>
      <c r="G47" s="94"/>
      <c r="H47" s="94"/>
      <c r="I47" s="94"/>
    </row>
  </sheetData>
  <mergeCells count="44">
    <mergeCell ref="B45:D45"/>
    <mergeCell ref="E45:G45"/>
    <mergeCell ref="E31:I31"/>
    <mergeCell ref="E32:I32"/>
    <mergeCell ref="E33:I33"/>
    <mergeCell ref="E34:I34"/>
    <mergeCell ref="E35:I35"/>
    <mergeCell ref="E36:I36"/>
    <mergeCell ref="E37:I37"/>
    <mergeCell ref="E38:I38"/>
    <mergeCell ref="E41:I41"/>
    <mergeCell ref="E42:I42"/>
    <mergeCell ref="B44:G44"/>
    <mergeCell ref="H13:I13"/>
    <mergeCell ref="B14:G14"/>
    <mergeCell ref="H14:I14"/>
    <mergeCell ref="E30:I30"/>
    <mergeCell ref="B15:I15"/>
    <mergeCell ref="B16:I16"/>
    <mergeCell ref="E21:H21"/>
    <mergeCell ref="B22:H22"/>
    <mergeCell ref="B23:I23"/>
    <mergeCell ref="E24:I24"/>
    <mergeCell ref="E25:I25"/>
    <mergeCell ref="E26:I26"/>
    <mergeCell ref="E27:I27"/>
    <mergeCell ref="E28:I28"/>
    <mergeCell ref="E29:I29"/>
    <mergeCell ref="B47:I47"/>
    <mergeCell ref="B6:I6"/>
    <mergeCell ref="B1:C1"/>
    <mergeCell ref="F1:I1"/>
    <mergeCell ref="B2:I2"/>
    <mergeCell ref="B4:I4"/>
    <mergeCell ref="B5:I5"/>
    <mergeCell ref="B7:I7"/>
    <mergeCell ref="B9:I9"/>
    <mergeCell ref="B10:G10"/>
    <mergeCell ref="H10:I10"/>
    <mergeCell ref="B11:G11"/>
    <mergeCell ref="H11:I11"/>
    <mergeCell ref="B12:G12"/>
    <mergeCell ref="H12:I12"/>
    <mergeCell ref="B13:G13"/>
  </mergeCells>
  <pageMargins left="0.7" right="0.7" top="0.75" bottom="0.75" header="0" footer="0"/>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cefd228-c66b-4eba-88b4-d94d0fc4b9c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4D75DF2C574E4D8402133A85BDAA32" ma:contentTypeVersion="5" ma:contentTypeDescription="Create a new document." ma:contentTypeScope="" ma:versionID="1e42125b2bb209ab6cbefd86bedfcfc4">
  <xsd:schema xmlns:xsd="http://www.w3.org/2001/XMLSchema" xmlns:xs="http://www.w3.org/2001/XMLSchema" xmlns:p="http://schemas.microsoft.com/office/2006/metadata/properties" xmlns:ns3="3cefd228-c66b-4eba-88b4-d94d0fc4b9cb" targetNamespace="http://schemas.microsoft.com/office/2006/metadata/properties" ma:root="true" ma:fieldsID="3b23ea273dff69827aceff606f96b827" ns3:_="">
    <xsd:import namespace="3cefd228-c66b-4eba-88b4-d94d0fc4b9cb"/>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fd228-c66b-4eba-88b4-d94d0fc4b9c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469D7E-A0FD-4796-A926-696B159A7DE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3cefd228-c66b-4eba-88b4-d94d0fc4b9cb"/>
    <ds:schemaRef ds:uri="http://www.w3.org/XML/1998/namespace"/>
    <ds:schemaRef ds:uri="http://purl.org/dc/elements/1.1/"/>
  </ds:schemaRefs>
</ds:datastoreItem>
</file>

<file path=customXml/itemProps2.xml><?xml version="1.0" encoding="utf-8"?>
<ds:datastoreItem xmlns:ds="http://schemas.openxmlformats.org/officeDocument/2006/customXml" ds:itemID="{58720F5C-B0A2-4526-A0E4-566726956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fd228-c66b-4eba-88b4-d94d0fc4b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B92B38-D0BE-4125-8C98-2815D18B10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1-Day Strike Estimate</vt:lpstr>
      <vt:lpstr>3-Day Strike Estimate</vt:lpstr>
      <vt:lpstr>5-Day Strike Estimate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McInnes</dc:creator>
  <cp:lastModifiedBy>Mario Yovkov</cp:lastModifiedBy>
  <cp:lastPrinted>2025-05-08T17:58:08Z</cp:lastPrinted>
  <dcterms:created xsi:type="dcterms:W3CDTF">2005-01-21T00:07:54Z</dcterms:created>
  <dcterms:modified xsi:type="dcterms:W3CDTF">2025-08-21T16:49:27Z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0x0101002D4D75DF2C574E4D8402133A85BDAA32</vt:lpwstr>
  </property>
</Properties>
</file>